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Шилин\Космос\"/>
    </mc:Choice>
  </mc:AlternateContent>
  <bookViews>
    <workbookView xWindow="0" yWindow="0" windowWidth="23700" windowHeight="104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Z27" i="1"/>
  <c r="T27" i="1"/>
  <c r="Q27" i="1"/>
  <c r="Z26" i="1"/>
  <c r="W26" i="1"/>
  <c r="T26" i="1"/>
  <c r="Q26" i="1"/>
  <c r="R24" i="1"/>
  <c r="Z17" i="1"/>
  <c r="Z16" i="1"/>
  <c r="W17" i="1"/>
  <c r="T17" i="1"/>
  <c r="Q17" i="1"/>
  <c r="W16" i="1"/>
  <c r="T16" i="1"/>
  <c r="Q16" i="1"/>
  <c r="Z15" i="1"/>
  <c r="Z14" i="1"/>
  <c r="W15" i="1"/>
  <c r="W14" i="1"/>
  <c r="T15" i="1"/>
  <c r="Q15" i="1"/>
  <c r="T14" i="1"/>
  <c r="Q14" i="1"/>
  <c r="J21" i="1"/>
  <c r="K17" i="1"/>
  <c r="K16" i="1"/>
  <c r="K15" i="1"/>
  <c r="K14" i="1"/>
  <c r="D23" i="1"/>
  <c r="D22" i="1"/>
  <c r="D21" i="1"/>
  <c r="D20" i="1"/>
  <c r="D19" i="1"/>
  <c r="D17" i="1"/>
  <c r="W27" i="1" l="1"/>
</calcChain>
</file>

<file path=xl/sharedStrings.xml><?xml version="1.0" encoding="utf-8"?>
<sst xmlns="http://schemas.openxmlformats.org/spreadsheetml/2006/main" count="71" uniqueCount="40">
  <si>
    <t>F</t>
  </si>
  <si>
    <t>ньютонов</t>
  </si>
  <si>
    <t>Isp</t>
  </si>
  <si>
    <t>Tраб старт от Земли к Луне</t>
  </si>
  <si>
    <t>с</t>
  </si>
  <si>
    <t>Траб при переходе на орбиту Луны</t>
  </si>
  <si>
    <t>Траб при старте от Луны на Землю</t>
  </si>
  <si>
    <t>Траб при переходе на орбиту Земли</t>
  </si>
  <si>
    <t>Мярд</t>
  </si>
  <si>
    <t>кг</t>
  </si>
  <si>
    <t>dVЗемля-отлет</t>
  </si>
  <si>
    <t>м/с</t>
  </si>
  <si>
    <t>dVЛуна-отлет</t>
  </si>
  <si>
    <t>Mрасход рт</t>
  </si>
  <si>
    <t>g</t>
  </si>
  <si>
    <t>Мрт при старте от Земли</t>
  </si>
  <si>
    <t>Мрт при выходе на орбиту Луны</t>
  </si>
  <si>
    <t>Мрт при старте от Луны</t>
  </si>
  <si>
    <t>Мрт при выходе на орбиту Земли</t>
  </si>
  <si>
    <t>Мрзт</t>
  </si>
  <si>
    <t>е</t>
  </si>
  <si>
    <t>Mст/Мкон=е^(dV/Isp)</t>
  </si>
  <si>
    <t>1+Мрт/Мкон=е^(dV/Isp)</t>
  </si>
  <si>
    <t>Mкон=Мрт/(е^(dV/Isp)-1)</t>
  </si>
  <si>
    <t xml:space="preserve">Мкон при старте от Земли = </t>
  </si>
  <si>
    <t>Мкон при выходе на орбиту Луны=</t>
  </si>
  <si>
    <t>Мкон при старте от Луны=</t>
  </si>
  <si>
    <t>Мкон при выходе на орбиту Земли=</t>
  </si>
  <si>
    <t>Мстартовая=</t>
  </si>
  <si>
    <t>Мрт/Мкон=е^(dV/Isp)-1</t>
  </si>
  <si>
    <t>Мрт/Мкон при старте с Земли=</t>
  </si>
  <si>
    <t>Мрт=</t>
  </si>
  <si>
    <t>Мкон=</t>
  </si>
  <si>
    <t>Мрт/Мкон при выходе на орбиту Луны=</t>
  </si>
  <si>
    <t>Tпрожига=</t>
  </si>
  <si>
    <t>Мрт/Мкон при старте на Землю=</t>
  </si>
  <si>
    <t>Мрт/Мкон при выходе на орбиту Земли=</t>
  </si>
  <si>
    <t>При доставки ПН до орбиты Луны:</t>
  </si>
  <si>
    <t>М стартовая при старте от Луны при сбросе ПН=</t>
  </si>
  <si>
    <t>Мпн=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</si>
</sst>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Z27"/>
  <sheetViews>
    <sheetView tabSelected="1" topLeftCell="D1" workbookViewId="0">
      <selection activeCell="O31" sqref="O31"/>
    </sheetView>
  </sheetViews>
  <sheetFormatPr defaultRowHeight="15" x14ac:dyDescent="0.25"/>
  <sheetData>
    <row r="5" spans="3:26" x14ac:dyDescent="0.25">
      <c r="C5" t="s">
        <v>0</v>
      </c>
      <c r="D5">
        <v>68000</v>
      </c>
      <c r="E5" t="s">
        <v>1</v>
      </c>
      <c r="H5" t="s">
        <v>14</v>
      </c>
      <c r="I5">
        <v>9.8066499999999994</v>
      </c>
    </row>
    <row r="6" spans="3:26" x14ac:dyDescent="0.25">
      <c r="C6" t="s">
        <v>2</v>
      </c>
      <c r="D6">
        <v>900</v>
      </c>
      <c r="H6" t="s">
        <v>20</v>
      </c>
      <c r="I6">
        <v>2.7182818284590402</v>
      </c>
    </row>
    <row r="7" spans="3:26" x14ac:dyDescent="0.25">
      <c r="C7" t="s">
        <v>3</v>
      </c>
      <c r="D7">
        <v>810</v>
      </c>
      <c r="E7" t="s">
        <v>4</v>
      </c>
    </row>
    <row r="8" spans="3:26" x14ac:dyDescent="0.25">
      <c r="C8" t="s">
        <v>5</v>
      </c>
      <c r="D8">
        <v>210</v>
      </c>
      <c r="E8" t="s">
        <v>4</v>
      </c>
      <c r="H8" t="s">
        <v>21</v>
      </c>
    </row>
    <row r="9" spans="3:26" x14ac:dyDescent="0.25">
      <c r="C9" t="s">
        <v>6</v>
      </c>
      <c r="D9">
        <v>65</v>
      </c>
      <c r="E9" t="s">
        <v>4</v>
      </c>
    </row>
    <row r="10" spans="3:26" x14ac:dyDescent="0.25">
      <c r="C10" t="s">
        <v>7</v>
      </c>
      <c r="D10">
        <v>135</v>
      </c>
      <c r="E10" t="s">
        <v>4</v>
      </c>
      <c r="H10" t="s">
        <v>22</v>
      </c>
      <c r="M10" t="s">
        <v>29</v>
      </c>
    </row>
    <row r="11" spans="3:26" x14ac:dyDescent="0.25">
      <c r="C11" t="s">
        <v>8</v>
      </c>
      <c r="D11">
        <v>2900</v>
      </c>
      <c r="E11" t="s">
        <v>9</v>
      </c>
    </row>
    <row r="12" spans="3:26" x14ac:dyDescent="0.25">
      <c r="H12" t="s">
        <v>23</v>
      </c>
    </row>
    <row r="13" spans="3:26" x14ac:dyDescent="0.25">
      <c r="C13" t="s">
        <v>10</v>
      </c>
      <c r="D13">
        <v>3400</v>
      </c>
      <c r="E13" t="s">
        <v>11</v>
      </c>
    </row>
    <row r="14" spans="3:26" x14ac:dyDescent="0.25">
      <c r="C14" t="s">
        <v>12</v>
      </c>
      <c r="D14">
        <v>700</v>
      </c>
      <c r="E14" t="s">
        <v>11</v>
      </c>
      <c r="H14" t="s">
        <v>24</v>
      </c>
      <c r="K14">
        <f>D19/(I6^(D13/(D6*I5))-1)</f>
        <v>13279.513506406542</v>
      </c>
      <c r="L14" t="s">
        <v>9</v>
      </c>
      <c r="M14" t="s">
        <v>30</v>
      </c>
      <c r="Q14">
        <f>I6^(D13/(D6*I5))-1</f>
        <v>0.46994667541203139</v>
      </c>
      <c r="S14" t="s">
        <v>32</v>
      </c>
      <c r="T14">
        <f>J21/(1+Q14)</f>
        <v>13279.513506406542</v>
      </c>
      <c r="V14" t="s">
        <v>31</v>
      </c>
      <c r="W14">
        <f>J21-T14</f>
        <v>6240.6632234249209</v>
      </c>
      <c r="Y14" t="s">
        <v>34</v>
      </c>
      <c r="Z14">
        <f>W14/D17</f>
        <v>809.99999999999989</v>
      </c>
    </row>
    <row r="15" spans="3:26" x14ac:dyDescent="0.25">
      <c r="H15" t="s">
        <v>25</v>
      </c>
      <c r="K15">
        <f>D20/(I6^(D14/(D6*I5))-1)</f>
        <v>19601.717486199756</v>
      </c>
      <c r="L15" t="s">
        <v>9</v>
      </c>
      <c r="M15" t="s">
        <v>33</v>
      </c>
      <c r="Q15">
        <f>I6^(D14/(D6*I5))-1</f>
        <v>8.2541222509238565E-2</v>
      </c>
      <c r="S15" t="s">
        <v>32</v>
      </c>
      <c r="T15">
        <f>T14/(1+Q15)</f>
        <v>12266.98182968567</v>
      </c>
      <c r="V15" t="s">
        <v>31</v>
      </c>
      <c r="W15">
        <f>T14-T15</f>
        <v>1012.5316767208715</v>
      </c>
      <c r="Y15" t="s">
        <v>34</v>
      </c>
      <c r="Z15">
        <f>W15/D17</f>
        <v>131.42043221710676</v>
      </c>
    </row>
    <row r="16" spans="3:26" x14ac:dyDescent="0.25">
      <c r="H16" t="s">
        <v>26</v>
      </c>
      <c r="K16">
        <f>D21/(I6^(D14/(D6*I5))-1)</f>
        <v>6067.1982695380193</v>
      </c>
      <c r="L16" t="s">
        <v>9</v>
      </c>
      <c r="M16" t="s">
        <v>35</v>
      </c>
      <c r="Q16">
        <f>I6^(D14/(D6*I5))-1</f>
        <v>8.2541222509238565E-2</v>
      </c>
      <c r="S16" t="s">
        <v>32</v>
      </c>
      <c r="T16">
        <f>T15/(1+Q16)</f>
        <v>11331.653312242326</v>
      </c>
      <c r="V16" t="s">
        <v>31</v>
      </c>
      <c r="W16">
        <f>T15-T16</f>
        <v>935.32851744334403</v>
      </c>
      <c r="Y16" t="s">
        <v>34</v>
      </c>
      <c r="Z16">
        <f>W16/D17</f>
        <v>121.3999333092234</v>
      </c>
    </row>
    <row r="17" spans="3:26" x14ac:dyDescent="0.25">
      <c r="C17" t="s">
        <v>13</v>
      </c>
      <c r="D17">
        <f>D5/(I5*D6)</f>
        <v>7.704522498055459</v>
      </c>
      <c r="H17" t="s">
        <v>27</v>
      </c>
      <c r="K17">
        <f>D22/(I6^(D13/(D6*I5))-1)</f>
        <v>2213.2522510677572</v>
      </c>
      <c r="L17" t="s">
        <v>9</v>
      </c>
      <c r="M17" t="s">
        <v>36</v>
      </c>
      <c r="Q17">
        <f>I6^(D13/(D6*I5))-1</f>
        <v>0.46994667541203139</v>
      </c>
      <c r="S17" t="s">
        <v>32</v>
      </c>
      <c r="T17">
        <f>T16/(1+Q17)</f>
        <v>7708.8873370634501</v>
      </c>
      <c r="V17" t="s">
        <v>31</v>
      </c>
      <c r="W17">
        <f>T16-T17</f>
        <v>3622.765975178876</v>
      </c>
      <c r="Y17" t="s">
        <v>34</v>
      </c>
      <c r="Z17">
        <f>W17/D17</f>
        <v>470.21291405057542</v>
      </c>
    </row>
    <row r="19" spans="3:26" x14ac:dyDescent="0.25">
      <c r="C19" t="s">
        <v>15</v>
      </c>
      <c r="D19">
        <f>D17*D7</f>
        <v>6240.6632234249219</v>
      </c>
      <c r="E19" t="s">
        <v>9</v>
      </c>
    </row>
    <row r="20" spans="3:26" x14ac:dyDescent="0.25">
      <c r="C20" t="s">
        <v>16</v>
      </c>
      <c r="D20">
        <f>D17*D8</f>
        <v>1617.9497245916464</v>
      </c>
      <c r="E20" t="s">
        <v>9</v>
      </c>
    </row>
    <row r="21" spans="3:26" x14ac:dyDescent="0.25">
      <c r="C21" t="s">
        <v>17</v>
      </c>
      <c r="D21">
        <f>D17*D9</f>
        <v>500.79396237360481</v>
      </c>
      <c r="E21" t="s">
        <v>9</v>
      </c>
      <c r="H21" t="s">
        <v>28</v>
      </c>
      <c r="J21">
        <f>K14+D19</f>
        <v>19520.176729831463</v>
      </c>
      <c r="K21" t="s">
        <v>9</v>
      </c>
    </row>
    <row r="22" spans="3:26" x14ac:dyDescent="0.25">
      <c r="C22" t="s">
        <v>18</v>
      </c>
      <c r="D22">
        <f>D17*D10</f>
        <v>1040.1105372374871</v>
      </c>
      <c r="E22" t="s">
        <v>9</v>
      </c>
    </row>
    <row r="23" spans="3:26" x14ac:dyDescent="0.25">
      <c r="C23" t="s">
        <v>19</v>
      </c>
      <c r="D23">
        <f>D22+D21+D20+D19</f>
        <v>9399.5174476276607</v>
      </c>
      <c r="E23" t="s">
        <v>9</v>
      </c>
      <c r="M23" t="s">
        <v>37</v>
      </c>
    </row>
    <row r="24" spans="3:26" x14ac:dyDescent="0.25">
      <c r="M24" t="s">
        <v>38</v>
      </c>
      <c r="R24">
        <f>T15*D9/D8</f>
        <v>3796.9229472836596</v>
      </c>
      <c r="T24" t="s">
        <v>39</v>
      </c>
      <c r="U24">
        <f>T15-R24</f>
        <v>8470.0588824020106</v>
      </c>
    </row>
    <row r="26" spans="3:26" x14ac:dyDescent="0.25">
      <c r="M26" t="s">
        <v>35</v>
      </c>
      <c r="Q26">
        <f>I6^(D14/(D6*I5))-1</f>
        <v>8.2541222509238565E-2</v>
      </c>
      <c r="S26" t="s">
        <v>32</v>
      </c>
      <c r="T26">
        <f>R24/(1+Q26)</f>
        <v>3507.4165014083387</v>
      </c>
      <c r="V26" t="s">
        <v>31</v>
      </c>
      <c r="W26">
        <f>R24-T26</f>
        <v>289.50644587532088</v>
      </c>
      <c r="Y26" t="s">
        <v>34</v>
      </c>
      <c r="Z26">
        <f>W26/D17</f>
        <v>37.576169833807256</v>
      </c>
    </row>
    <row r="27" spans="3:26" x14ac:dyDescent="0.25">
      <c r="M27" t="s">
        <v>36</v>
      </c>
      <c r="Q27">
        <f>I6^(D13/(D6*I5))-1</f>
        <v>0.46994667541203139</v>
      </c>
      <c r="S27" t="s">
        <v>32</v>
      </c>
      <c r="T27" s="1">
        <f>T26/(1+Q27)</f>
        <v>2386.0841757577341</v>
      </c>
      <c r="V27" t="s">
        <v>31</v>
      </c>
      <c r="W27">
        <f>T26-T27</f>
        <v>1121.3323256506046</v>
      </c>
      <c r="Y27" t="s">
        <v>34</v>
      </c>
      <c r="Z27">
        <f>W27/D17</f>
        <v>145.54209244422574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Павел</cp:lastModifiedBy>
  <dcterms:created xsi:type="dcterms:W3CDTF">2018-04-12T07:22:59Z</dcterms:created>
  <dcterms:modified xsi:type="dcterms:W3CDTF">2018-04-12T08:23:12Z</dcterms:modified>
</cp:coreProperties>
</file>