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800" activeTab="0"/>
  </bookViews>
  <sheets>
    <sheet name="основная" sheetId="1" r:id="rId1"/>
    <sheet name="основная protected" sheetId="2" r:id="rId2"/>
    <sheet name="черновик protected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</authors>
  <commentList>
    <comment ref="B15" authorId="0">
      <text>
        <r>
          <rPr>
            <b/>
            <sz val="8"/>
            <color indexed="60"/>
            <rFont val="Tahoma"/>
            <family val="2"/>
          </rPr>
          <t xml:space="preserve">&gt;&gt;Вован-22, 21/3-12 :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 xml:space="preserve">По состоянию на 31 июля 53 года в составе Дальневосточных ВВС и непосредственно в составе Союзных сил находилось 499 летчиков Ф-86. 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color indexed="60"/>
            <rFont val="Tahoma"/>
            <family val="2"/>
          </rPr>
          <t xml:space="preserve">&gt;&gt;Вован-22, 21/3-12 : 
(2). 512- летчиков Ф-86 имеющих боевые вылеты, в период с 1.01.51 по 27.07.53 были заменены. &gt;&gt; </t>
        </r>
        <r>
          <rPr>
            <b/>
            <sz val="8"/>
            <rFont val="Tahoma"/>
            <family val="0"/>
          </rPr>
          <t xml:space="preserve">
И Вован-22 не оговорил, что это включает потери. 
</t>
        </r>
      </text>
    </comment>
    <comment ref="I1" authorId="0">
      <text>
        <r>
          <rPr>
            <b/>
            <sz val="8"/>
            <rFont val="Tahoma"/>
            <family val="0"/>
          </rPr>
          <t xml:space="preserve">&gt;&gt; </t>
        </r>
        <r>
          <rPr>
            <b/>
            <sz val="8"/>
            <color indexed="16"/>
            <rFont val="Tahoma"/>
            <family val="2"/>
          </rPr>
          <t>Вован-22, 16/11-11</t>
        </r>
        <r>
          <rPr>
            <b/>
            <sz val="8"/>
            <rFont val="Tahoma"/>
            <family val="0"/>
          </rPr>
          <t xml:space="preserve"> на форуме http://forums.airforce.ru/holodnaya-voina/178-voina-v-koree-6/  
</t>
        </r>
        <r>
          <rPr>
            <b/>
            <sz val="8"/>
            <color indexed="60"/>
            <rFont val="Tahoma"/>
            <family val="2"/>
          </rPr>
          <t xml:space="preserve">На 27 июля 53 года
- Летчиков не имющих боевых вылетов - 15% 
- от 21 до 50 насчитывалось - 20,6%,
- от 51 до 100 боевых вылетов - 42 %
- от 101 и выше 4,4%  </t>
        </r>
        <r>
          <rPr>
            <b/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color indexed="60"/>
            <rFont val="Tahoma"/>
            <family val="2"/>
          </rPr>
          <t>&gt;&gt;Вован-22, 21/3-12 : ...Из 421 летчика на 31 июля 53
от 101 до 150 - 22 человека</t>
        </r>
        <r>
          <rPr>
            <b/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этот интервал Вован-22 почему-то пропустил. Но он легко высчитывается.
</t>
        </r>
      </text>
    </comment>
    <comment ref="L8" authorId="0">
      <text>
        <r>
          <rPr>
            <b/>
            <sz val="8"/>
            <color indexed="60"/>
            <rFont val="Tahoma"/>
            <family val="2"/>
          </rPr>
          <t xml:space="preserve">&gt;&gt;Вован-22, 21/3-12 :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 xml:space="preserve">По состоянию на 31 июля 53 года в составе Дальневосточных ВВС и непосредственно в составе Союзных сил находилось 499 летчиков Ф-86. 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этот интервал Вован-22 почему-то пропустил. Но он легко высчитывается.</t>
        </r>
      </text>
    </comment>
    <comment ref="C2" authorId="0">
      <text>
        <r>
          <rPr>
            <b/>
            <sz val="8"/>
            <rFont val="Tahoma"/>
            <family val="0"/>
          </rPr>
          <t>чисто моё предположение - столько было у Самойлова</t>
        </r>
      </text>
    </comment>
    <comment ref="D1" authorId="0">
      <text>
        <r>
          <rPr>
            <b/>
            <sz val="8"/>
            <color indexed="60"/>
            <rFont val="Tahoma"/>
            <family val="2"/>
          </rPr>
          <t xml:space="preserve">&gt;&gt;Вован-22, 21/3-12 : ...По состоянию на 31 июля 53 года в составе Дальневосточных ВВС и непосредственно в составе Союзных сил находилось 499 летчиков Ф-86. Из них 78 не имели боевых вылетов. 499-78 = 421.
421 имели боевые вылеты. Кроме того в составе подразделений Дальневосточных ВВС, но не входивших в состав Союзных сил на 31 июля 53 года находилось 16 летчиков имевших боевой опыт.
(2). 512- летчиков Ф-86 имеющих боевые вылеты, в период с 1.01.51 по 27.07.53 были заменены.  
</t>
        </r>
        <r>
          <rPr>
            <b/>
            <u val="single"/>
            <sz val="8"/>
            <rFont val="Tahoma"/>
            <family val="2"/>
          </rPr>
          <t>И Вован-22 не оговорил, что это включает потери. Эта цифра включает потери?</t>
        </r>
        <r>
          <rPr>
            <b/>
            <sz val="8"/>
            <color indexed="60"/>
            <rFont val="Tahoma"/>
            <family val="2"/>
          </rPr>
          <t xml:space="preserve">
(3). Из этих 512: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 xml:space="preserve">- 4 летчика имели более 150 боевых вылетов. 
- 60 летчиков имели менее 50 боевых вылетов. 
- 55 летчиков имели вылеты от 91 до 100  
- 30 летчиков имели боевых вылетов от 81 до 90  
- 322 летчика имели боевых вылетов-от 101 до 150 </t>
        </r>
        <r>
          <rPr>
            <b/>
            <sz val="8"/>
            <rFont val="Tahoma"/>
            <family val="0"/>
          </rPr>
          <t xml:space="preserve"> 
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color indexed="60"/>
            <rFont val="Tahoma"/>
            <family val="2"/>
          </rPr>
          <t>&gt;&gt;Вован-22, 21/3-12 : 
По состоянию на 31 июля 53 года в составе Дальневосточных ВВС и непосредственно в составе Союзных сил находилось 499 летчиков Ф-86. Из них 78 не имели боевых вылетов. 499-78 = 421.
421 имели боевые вылеты. Кроме того в составе подразделений Дальневосточных ВВС, но не входивших в состав Союзных сил на 31 июля 53 года находилось 16 летчиков имевших боевой опыт.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color indexed="60"/>
            <rFont val="Tahoma"/>
            <family val="2"/>
          </rPr>
          <t>&gt;&gt;Вован-22, 21/3-12 : 
Кроме того в составе подразделений Дальневосточных ВВС, но не входивших в состав Союзных сил на 31 июля 53 года находилось 16 летчиков имевших боевой опыт.</t>
        </r>
      </text>
    </comment>
    <comment ref="B14" authorId="0">
      <text>
        <r>
          <rPr>
            <b/>
            <sz val="8"/>
            <color indexed="60"/>
            <rFont val="Tahoma"/>
            <family val="2"/>
          </rPr>
          <t xml:space="preserve">&gt;&gt;Вован-22, 21/3-12 : 
По состоянию на 31 июля 53 года в составе Дальневосточных ВВС и непосредственно в составе Союзных сил находилось 499 летчиков Ф-86. </t>
        </r>
        <r>
          <rPr>
            <b/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8"/>
            <color indexed="60"/>
            <rFont val="Tahoma"/>
            <family val="2"/>
          </rPr>
          <t>&gt;&gt; Вован-22, 26/3-12 : 512+16+499+40+112=1179 (без убившихся в летных проишествиях в составе Союзных Сил)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У меня здесь вместе с погибшими в лётных происшествиях.</t>
        </r>
      </text>
    </comment>
    <comment ref="C15" authorId="0">
      <text>
        <r>
          <rPr>
            <b/>
            <sz val="8"/>
            <color indexed="60"/>
            <rFont val="Tahoma"/>
            <family val="2"/>
          </rPr>
          <t>&gt;&gt;Вован-22, 21/3-12 : 
(2). 512- летчиков Ф-86 имеющих боевые вылеты, в период с 1.01.51 по 27.07.53 были заменены. &gt;&gt;</t>
        </r>
        <r>
          <rPr>
            <b/>
            <sz val="8"/>
            <rFont val="Tahoma"/>
            <family val="0"/>
          </rPr>
          <t xml:space="preserve">
И Вован-22 не оговорил, что это включает потери. 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color indexed="60"/>
            <rFont val="Tahoma"/>
            <family val="2"/>
          </rPr>
          <t>&gt;&gt; Вован-22, 26/3-12 : если учесть еще и летчиков откамандированных в Корею для прохождения стажировок и испытаний, то Верхняя граница оценки численности летчиков имеющих боевые вылеты возрастет до 1100.</t>
        </r>
      </text>
    </comment>
    <comment ref="J3" authorId="0">
      <text>
        <r>
          <rPr>
            <b/>
            <sz val="8"/>
            <rFont val="Tahoma"/>
            <family val="0"/>
          </rPr>
          <t>точная цифра не дана</t>
        </r>
      </text>
    </comment>
  </commentList>
</comments>
</file>

<file path=xl/comments2.xml><?xml version="1.0" encoding="utf-8"?>
<comments xmlns="http://schemas.openxmlformats.org/spreadsheetml/2006/main">
  <authors>
    <author>Valentine Prigarin</author>
  </authors>
  <commentList>
    <comment ref="B15" authorId="0">
      <text>
        <r>
          <rPr>
            <b/>
            <sz val="8"/>
            <color indexed="60"/>
            <rFont val="Tahoma"/>
            <family val="2"/>
          </rPr>
          <t xml:space="preserve">&gt;&gt;Вован-22, 21/3-12 :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 xml:space="preserve">По состоянию на 31 июля 53 года в составе Дальневосточных ВВС и непосредственно в составе Союзных сил находилось 499 летчиков Ф-86. 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color indexed="60"/>
            <rFont val="Tahoma"/>
            <family val="2"/>
          </rPr>
          <t xml:space="preserve">&gt;&gt;Вован-22, 21/3-12 : 
(2). 512- летчиков Ф-86 имеющих боевые вылеты, в период с 1.01.51 по 27.07.53 были заменены. &gt;&gt; </t>
        </r>
        <r>
          <rPr>
            <b/>
            <sz val="8"/>
            <rFont val="Tahoma"/>
            <family val="0"/>
          </rPr>
          <t xml:space="preserve">
И Вован-22 не оговорил, что это включает потери. 
</t>
        </r>
      </text>
    </comment>
    <comment ref="I1" authorId="0">
      <text>
        <r>
          <rPr>
            <b/>
            <sz val="8"/>
            <rFont val="Tahoma"/>
            <family val="0"/>
          </rPr>
          <t xml:space="preserve">&gt;&gt; </t>
        </r>
        <r>
          <rPr>
            <b/>
            <sz val="8"/>
            <color indexed="16"/>
            <rFont val="Tahoma"/>
            <family val="2"/>
          </rPr>
          <t>Вован-22, 16/11-11</t>
        </r>
        <r>
          <rPr>
            <b/>
            <sz val="8"/>
            <rFont val="Tahoma"/>
            <family val="0"/>
          </rPr>
          <t xml:space="preserve"> на форуме http://forums.airforce.ru/holodnaya-voina/178-voina-v-koree-6/  
</t>
        </r>
        <r>
          <rPr>
            <b/>
            <sz val="8"/>
            <color indexed="60"/>
            <rFont val="Tahoma"/>
            <family val="2"/>
          </rPr>
          <t xml:space="preserve">На 27 июля 53 года
- Летчиков не имющих боевых вылетов - 15% 
- от 21 до 50 насчитывалось - 20,6%,
- от 51 до 100 боевых вылетов - 42 %
- от 101 и выше 4,4%  </t>
        </r>
        <r>
          <rPr>
            <b/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color indexed="60"/>
            <rFont val="Tahoma"/>
            <family val="2"/>
          </rPr>
          <t>&gt;&gt;Вован-22, 21/3-12 : ...Из 421 летчика на 31 июля 53
от 101 до 150 - 22 человека</t>
        </r>
        <r>
          <rPr>
            <b/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этот интервал Вован-22 почему-то пропустил. Но он легко высчитывается.
</t>
        </r>
      </text>
    </comment>
    <comment ref="L8" authorId="0">
      <text>
        <r>
          <rPr>
            <b/>
            <sz val="8"/>
            <color indexed="60"/>
            <rFont val="Tahoma"/>
            <family val="2"/>
          </rPr>
          <t xml:space="preserve">&gt;&gt;Вован-22, 21/3-12 :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 xml:space="preserve">По состоянию на 31 июля 53 года в составе Дальневосточных ВВС и непосредственно в составе Союзных сил находилось 499 летчиков Ф-86. 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этот интервал Вован-22 почему-то пропустил. Но он легко высчитывается.</t>
        </r>
      </text>
    </comment>
    <comment ref="C2" authorId="0">
      <text>
        <r>
          <rPr>
            <b/>
            <sz val="8"/>
            <rFont val="Tahoma"/>
            <family val="0"/>
          </rPr>
          <t>чисто моё предположение - столько было у Самойлова</t>
        </r>
      </text>
    </comment>
    <comment ref="D1" authorId="0">
      <text>
        <r>
          <rPr>
            <b/>
            <sz val="8"/>
            <color indexed="60"/>
            <rFont val="Tahoma"/>
            <family val="2"/>
          </rPr>
          <t xml:space="preserve">&gt;&gt;Вован-22, 21/3-12 : ...По состоянию на 31 июля 53 года в составе Дальневосточных ВВС и непосредственно в составе Союзных сил находилось 499 летчиков Ф-86. Из них 78 не имели боевых вылетов. 499-78 = 421.
421 имели боевые вылеты. Кроме того в составе подразделений Дальневосточных ВВС, но не входивших в состав Союзных сил на 31 июля 53 года находилось 16 летчиков имевших боевой опыт.
(2). 512- летчиков Ф-86 имеющих боевые вылеты, в период с 1.01.51 по 27.07.53 были заменены.  
</t>
        </r>
        <r>
          <rPr>
            <b/>
            <u val="single"/>
            <sz val="8"/>
            <rFont val="Tahoma"/>
            <family val="2"/>
          </rPr>
          <t>И Вован-22 не оговорил, что это включает потери. Эта цифра включает потери?</t>
        </r>
        <r>
          <rPr>
            <b/>
            <sz val="8"/>
            <color indexed="60"/>
            <rFont val="Tahoma"/>
            <family val="2"/>
          </rPr>
          <t xml:space="preserve">
(3). Из этих 512: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 xml:space="preserve">- 4 летчика имели более 150 боевых вылетов. 
- 60 летчиков имели менее 50 боевых вылетов. 
- 55 летчиков имели вылеты от 91 до 100  
- 30 летчиков имели боевых вылетов от 81 до 90  
- 322 летчика имели боевых вылетов-от 101 до 150 </t>
        </r>
        <r>
          <rPr>
            <b/>
            <sz val="8"/>
            <rFont val="Tahoma"/>
            <family val="0"/>
          </rPr>
          <t xml:space="preserve"> 
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color indexed="60"/>
            <rFont val="Tahoma"/>
            <family val="2"/>
          </rPr>
          <t>&gt;&gt;Вован-22, 21/3-12 : 
По состоянию на 31 июля 53 года в составе Дальневосточных ВВС и непосредственно в составе Союзных сил находилось 499 летчиков Ф-86. Из них 78 не имели боевых вылетов. 499-78 = 421.
421 имели боевые вылеты. Кроме того в составе подразделений Дальневосточных ВВС, но не входивших в состав Союзных сил на 31 июля 53 года находилось 16 летчиков имевших боевой опыт.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color indexed="60"/>
            <rFont val="Tahoma"/>
            <family val="2"/>
          </rPr>
          <t>&gt;&gt;Вован-22, 21/3-12 : 
Кроме того в составе подразделений Дальневосточных ВВС, но не входивших в состав Союзных сил на 31 июля 53 года находилось 16 летчиков имевших боевой опыт.</t>
        </r>
      </text>
    </comment>
    <comment ref="B14" authorId="0">
      <text>
        <r>
          <rPr>
            <b/>
            <sz val="8"/>
            <color indexed="60"/>
            <rFont val="Tahoma"/>
            <family val="2"/>
          </rPr>
          <t xml:space="preserve">&gt;&gt;Вован-22, 21/3-12 : 
По состоянию на 31 июля 53 года в составе Дальневосточных ВВС и непосредственно в составе Союзных сил находилось 499 летчиков Ф-86. </t>
        </r>
        <r>
          <rPr>
            <b/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8"/>
            <color indexed="60"/>
            <rFont val="Tahoma"/>
            <family val="2"/>
          </rPr>
          <t>&gt;&gt; Вован-22, 26/3-12 : 512+16+499+40+112=1179 (без убившихся в летных проишествиях в составе Союзных Сил)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У меня здесь вместе с погибшими в лётных происшествиях.</t>
        </r>
      </text>
    </comment>
    <comment ref="C15" authorId="0">
      <text>
        <r>
          <rPr>
            <b/>
            <sz val="8"/>
            <color indexed="60"/>
            <rFont val="Tahoma"/>
            <family val="2"/>
          </rPr>
          <t>&gt;&gt;Вован-22, 21/3-12 : 
(2). 512- летчиков Ф-86 имеющих боевые вылеты, в период с 1.01.51 по 27.07.53 были заменены. &gt;&gt;</t>
        </r>
        <r>
          <rPr>
            <b/>
            <sz val="8"/>
            <rFont val="Tahoma"/>
            <family val="0"/>
          </rPr>
          <t xml:space="preserve">
И Вован-22 не оговорил, что это включает потери. 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color indexed="60"/>
            <rFont val="Tahoma"/>
            <family val="2"/>
          </rPr>
          <t>&gt;&gt; Вован-22, 26/3-12 : если учесть еще и летчиков откамандированных в Корею для прохождения стажировок и испытаний, то Верхняя граница оценки численности летчиков имеющих боевые вылеты возрастет до 1100.</t>
        </r>
      </text>
    </comment>
    <comment ref="J3" authorId="0">
      <text>
        <r>
          <rPr>
            <b/>
            <sz val="8"/>
            <rFont val="Tahoma"/>
            <family val="0"/>
          </rPr>
          <t>точная цифра не дана</t>
        </r>
      </text>
    </comment>
  </commentList>
</comments>
</file>

<file path=xl/comments3.xml><?xml version="1.0" encoding="utf-8"?>
<comments xmlns="http://schemas.openxmlformats.org/spreadsheetml/2006/main">
  <authors>
    <author>Valentine Prigarin</author>
  </authors>
  <commentList>
    <comment ref="H1" authorId="0">
      <text>
        <r>
          <rPr>
            <b/>
            <sz val="8"/>
            <color indexed="60"/>
            <rFont val="Tahoma"/>
            <family val="2"/>
          </rPr>
          <t>&gt;&gt; Вован-22, 12/6-12 : 
У американцев: 
Июнь 1951 - На один боеготовый самолет приходится - 1,4 боеготовых летчика
Июнь 1952 - На один боеготовый самолет приходится - 1,6 боеготовых летчика
Июнь 1953 - На один боеготовый самолет приходится - 1,84 боеготовых летчика</t>
        </r>
        <r>
          <rPr>
            <b/>
            <sz val="8"/>
            <rFont val="Tahoma"/>
            <family val="0"/>
          </rPr>
          <t xml:space="preserve">
А у меня за 1951 и 1952 будет июль, а не июнь - так как Вован дал количество самолётов именно за июль, и только 1953 за июнь.</t>
        </r>
      </text>
    </comment>
    <comment ref="I1" authorId="0">
      <text>
        <r>
          <rPr>
            <b/>
            <sz val="8"/>
            <color indexed="60"/>
            <rFont val="Tahoma"/>
            <family val="2"/>
          </rPr>
          <t xml:space="preserve">&gt;&gt; Вован-22, 21/6-12 : В составе союзных сил ведущих непосредственно боевые действия 
- 44 (на 1.07.51 года) 
- 135 (на 1.07.52года) 
- 277 (на 1.06.53г) </t>
        </r>
      </text>
    </comment>
    <comment ref="G2" authorId="0">
      <text>
        <r>
          <rPr>
            <b/>
            <sz val="8"/>
            <rFont val="Tahoma"/>
            <family val="0"/>
          </rPr>
          <t>этих цифр Вован-22 не дал</t>
        </r>
      </text>
    </comment>
    <comment ref="G11" authorId="0">
      <text>
        <r>
          <rPr>
            <b/>
            <sz val="8"/>
            <rFont val="Tahoma"/>
            <family val="0"/>
          </rPr>
          <t>этих цифр Вован-22 не дал</t>
        </r>
      </text>
    </comment>
    <comment ref="G19" authorId="0">
      <text>
        <r>
          <rPr>
            <b/>
            <sz val="8"/>
            <rFont val="Tahoma"/>
            <family val="0"/>
          </rPr>
          <t>этих цифр Вован-22 не дал</t>
        </r>
      </text>
    </comment>
  </commentList>
</comments>
</file>

<file path=xl/sharedStrings.xml><?xml version="1.0" encoding="utf-8"?>
<sst xmlns="http://schemas.openxmlformats.org/spreadsheetml/2006/main" count="116" uniqueCount="63">
  <si>
    <t>всего</t>
  </si>
  <si>
    <t>51-100 БВ</t>
  </si>
  <si>
    <t>0 БВ</t>
  </si>
  <si>
    <t>1-50 БВ</t>
  </si>
  <si>
    <t>более 100 БВ</t>
  </si>
  <si>
    <t>21-50 БВ</t>
  </si>
  <si>
    <t>тогда</t>
  </si>
  <si>
    <t>1-20 БВ</t>
  </si>
  <si>
    <t>Общее количество пилотов на конец войны по Вовану-22</t>
  </si>
  <si>
    <t>Боеготовых пилотов на один F-86</t>
  </si>
  <si>
    <t>штатных Сэйбров "ведущих непосредственно боевые действия"</t>
  </si>
  <si>
    <t>Боеготовых пилотов F-86</t>
  </si>
  <si>
    <t>боеготовность</t>
  </si>
  <si>
    <t>количество месяцев, проведённых Сэйбрами в боях</t>
  </si>
  <si>
    <t>количество боевых вылетов за войну</t>
  </si>
  <si>
    <t>боевых вылетов в среднм в месяц</t>
  </si>
  <si>
    <t>17-е декабря 1950-го</t>
  </si>
  <si>
    <t>1 июЛя 1951</t>
  </si>
  <si>
    <t>1 июЛя 1952</t>
  </si>
  <si>
    <t xml:space="preserve">1 июня 1953 </t>
  </si>
  <si>
    <t>месяцев между точками замеров</t>
  </si>
  <si>
    <t>боевых вылетов за период</t>
  </si>
  <si>
    <t>штатных пилотов на самолёт</t>
  </si>
  <si>
    <t>то же, если считать только боеготовых</t>
  </si>
  <si>
    <r>
      <t xml:space="preserve">убыль по </t>
    </r>
    <r>
      <rPr>
        <b/>
        <sz val="10"/>
        <rFont val="Arial"/>
        <family val="2"/>
      </rPr>
      <t>ВСЕМ</t>
    </r>
    <r>
      <rPr>
        <sz val="10"/>
        <rFont val="Arial"/>
        <family val="0"/>
      </rPr>
      <t xml:space="preserve"> причинам</t>
    </r>
  </si>
  <si>
    <r>
      <t xml:space="preserve">среднее колич.боевых вылетов на пилота </t>
    </r>
    <r>
      <rPr>
        <b/>
        <u val="single"/>
        <sz val="10"/>
        <rFont val="Arial"/>
        <family val="2"/>
      </rPr>
      <t>уже ушедшего</t>
    </r>
    <r>
      <rPr>
        <sz val="10"/>
        <rFont val="Arial"/>
        <family val="0"/>
      </rPr>
      <t xml:space="preserve"> с ТВД по всем причинам</t>
    </r>
  </si>
  <si>
    <t>среднее количество БВ</t>
  </si>
  <si>
    <t>всего на ТВД боеготовых побывало</t>
  </si>
  <si>
    <t>из них выполняли БВ</t>
  </si>
  <si>
    <t>когда-либо появлявшиеся на ТВД</t>
  </si>
  <si>
    <t>штатных пилотов F-86 на начало периода</t>
  </si>
  <si>
    <t>не успели принять участие в боях</t>
  </si>
  <si>
    <t>проверка! Вылетов на пилота</t>
  </si>
  <si>
    <t>Боеготовых пилотов на начало периода</t>
  </si>
  <si>
    <t>сколько пришло на ТВД уже в процессе</t>
  </si>
  <si>
    <t>сколько побывало на ТВД</t>
  </si>
  <si>
    <t>число пилотов выполнявших БВ = уехал + кто остался - тех, кто не летал</t>
  </si>
  <si>
    <r>
      <t xml:space="preserve">убыль по </t>
    </r>
    <r>
      <rPr>
        <b/>
        <sz val="10"/>
        <rFont val="Arial"/>
        <family val="2"/>
      </rPr>
      <t>окончании тура БВ или выбытия по другим причинам</t>
    </r>
  </si>
  <si>
    <t>% лётного состава, имеющего такой опыт</t>
  </si>
  <si>
    <t>количество боевых вылетов, которые были выполнены этими пилотами</t>
  </si>
  <si>
    <t>из них в БВ участвовали</t>
  </si>
  <si>
    <t>Ушли по замене с 1/1-51 по 27/7-53</t>
  </si>
  <si>
    <t>более 150 БВ</t>
  </si>
  <si>
    <t>101-150 БВ</t>
  </si>
  <si>
    <t>91-100 БВ</t>
  </si>
  <si>
    <t>81-90 БВ</t>
  </si>
  <si>
    <t>51-80 БВ</t>
  </si>
  <si>
    <t>количество боевых вылетов, которые были выполнены ушедшими до окончания войны пилотами</t>
  </si>
  <si>
    <t>пилотов, выполнивших указанное количество  БВ</t>
  </si>
  <si>
    <t>тогда в процентном отношении это составило</t>
  </si>
  <si>
    <t>общее количество БВ</t>
  </si>
  <si>
    <t>оставшееся для них количество БВ</t>
  </si>
  <si>
    <t>общее количество пилотов прошедших ТВД (включая 16 пилотов, упомянутых Вованом-22)</t>
  </si>
  <si>
    <t>из них боевые вылеты выполняли</t>
  </si>
  <si>
    <t>среднее количество БВ на одного, принимавшего в них участие пилота равно</t>
  </si>
  <si>
    <t>тогда как "потерявшие" выполнили БВ в среднем по</t>
  </si>
  <si>
    <t>в составе Дальневосточных ВВС, но не входивших в состав Союзных сил на 31 июля 53 года находилось 16 летчиков имевших боевой опыт.</t>
  </si>
  <si>
    <r>
      <t xml:space="preserve">градация БВ лётного состава, ушедшего по замене </t>
    </r>
    <r>
      <rPr>
        <b/>
        <u val="single"/>
        <sz val="10"/>
        <rFont val="Arial"/>
        <family val="2"/>
      </rPr>
      <t>до окончания войны</t>
    </r>
  </si>
  <si>
    <r>
      <t xml:space="preserve">градация БВ лётного состава F-86 </t>
    </r>
    <r>
      <rPr>
        <b/>
        <u val="single"/>
        <sz val="10"/>
        <rFont val="Arial"/>
        <family val="2"/>
      </rPr>
      <t>на конец войны</t>
    </r>
  </si>
  <si>
    <r>
      <t xml:space="preserve">общее количество БВ, выполненное всеми, кроме тех, кто потерял свою технику - </t>
    </r>
    <r>
      <rPr>
        <sz val="9"/>
        <color indexed="10"/>
        <rFont val="Arial"/>
        <family val="2"/>
      </rPr>
      <t>ведь они никак не могут быть отмечены в колонках F и M</t>
    </r>
  </si>
  <si>
    <t>По данным Вована-22  заполнил 510-й, Авиабаза КРОН, 16/9-13</t>
  </si>
  <si>
    <t>предполагаемое (в среднем) количество пилотов, больше не летавших после потери машины, включая 112 погибших, БВП и пленённых= (234-112)*0,5 + 112</t>
  </si>
  <si>
    <r>
      <t xml:space="preserve">Оценочная цифра </t>
    </r>
    <r>
      <rPr>
        <b/>
        <sz val="9"/>
        <color indexed="60"/>
        <rFont val="Arial"/>
        <family val="2"/>
      </rPr>
      <t>Вована-22</t>
    </r>
    <r>
      <rPr>
        <sz val="9"/>
        <rFont val="Arial"/>
        <family val="0"/>
      </rPr>
      <t xml:space="preserve"> от 26/3-12 по пилотам, выполнявшим БВ - там у него 1 100.</t>
    </r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</si>
</sst>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\ %"/>
    <numFmt numFmtId="173" formatCode="0.0\ 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60"/>
      <name val="Tahoma"/>
      <family val="2"/>
    </font>
    <font>
      <b/>
      <u val="single"/>
      <sz val="10"/>
      <name val="Arial"/>
      <family val="2"/>
    </font>
    <font>
      <b/>
      <sz val="8"/>
      <color indexed="16"/>
      <name val="Tahoma"/>
      <family val="2"/>
    </font>
    <font>
      <b/>
      <u val="single"/>
      <sz val="8"/>
      <name val="Tahoma"/>
      <family val="2"/>
    </font>
    <font>
      <sz val="9"/>
      <name val="Arial"/>
      <family val="0"/>
    </font>
    <font>
      <b/>
      <sz val="9"/>
      <name val="Tahoma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71" fontId="0" fillId="0" borderId="0" xfId="0" applyNumberFormat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workbookViewId="0" topLeftCell="A1">
      <selection activeCell="G1" sqref="G1"/>
    </sheetView>
  </sheetViews>
  <sheetFormatPr defaultColWidth="9.140625" defaultRowHeight="12.75"/>
  <cols>
    <col min="1" max="1" width="8.421875" style="0" customWidth="1"/>
    <col min="2" max="2" width="16.7109375" style="8" customWidth="1"/>
    <col min="3" max="3" width="13.8515625" style="8" customWidth="1"/>
    <col min="4" max="4" width="18.421875" style="8" customWidth="1"/>
    <col min="5" max="5" width="17.421875" style="8" customWidth="1"/>
    <col min="6" max="6" width="18.57421875" style="8" customWidth="1"/>
    <col min="7" max="7" width="15.7109375" style="0" customWidth="1"/>
    <col min="8" max="8" width="16.140625" style="8" customWidth="1"/>
    <col min="9" max="9" width="19.00390625" style="8" customWidth="1"/>
    <col min="10" max="10" width="15.421875" style="0" customWidth="1"/>
    <col min="11" max="11" width="17.421875" style="8" customWidth="1"/>
    <col min="12" max="12" width="15.7109375" style="8" customWidth="1"/>
    <col min="13" max="13" width="20.28125" style="0" customWidth="1"/>
    <col min="15" max="15" width="15.57421875" style="0" customWidth="1"/>
    <col min="16" max="16" width="19.7109375" style="0" customWidth="1"/>
    <col min="17" max="17" width="14.57421875" style="0" customWidth="1"/>
    <col min="18" max="18" width="11.57421875" style="0" bestFit="1" customWidth="1"/>
    <col min="20" max="20" width="10.7109375" style="0" customWidth="1"/>
    <col min="21" max="21" width="10.421875" style="0" customWidth="1"/>
    <col min="22" max="22" width="14.421875" style="0" customWidth="1"/>
  </cols>
  <sheetData>
    <row r="1" spans="1:22" ht="88.5" customHeight="1">
      <c r="A1" s="8"/>
      <c r="B1" s="2" t="s">
        <v>57</v>
      </c>
      <c r="C1" s="2" t="s">
        <v>26</v>
      </c>
      <c r="D1" s="2" t="s">
        <v>48</v>
      </c>
      <c r="E1" s="2" t="s">
        <v>49</v>
      </c>
      <c r="F1" s="2" t="s">
        <v>47</v>
      </c>
      <c r="G1" s="30" t="s">
        <v>60</v>
      </c>
      <c r="H1" s="9"/>
      <c r="I1" s="2" t="s">
        <v>58</v>
      </c>
      <c r="J1" s="2" t="s">
        <v>26</v>
      </c>
      <c r="K1" s="2" t="s">
        <v>38</v>
      </c>
      <c r="L1" s="2" t="s">
        <v>48</v>
      </c>
      <c r="M1" s="2" t="s">
        <v>39</v>
      </c>
      <c r="R1" s="2"/>
      <c r="S1" s="1"/>
      <c r="U1" s="1"/>
      <c r="V1" s="1"/>
    </row>
    <row r="2" spans="1:26" ht="18" customHeight="1">
      <c r="A2" s="8"/>
      <c r="B2" s="23" t="s">
        <v>42</v>
      </c>
      <c r="C2" s="8">
        <v>160</v>
      </c>
      <c r="D2" s="15">
        <v>4</v>
      </c>
      <c r="E2" s="27">
        <f aca="true" t="shared" si="0" ref="E2:E7">D2/$D$8</f>
        <v>0.0078125</v>
      </c>
      <c r="F2" s="31">
        <f aca="true" t="shared" si="1" ref="F2:F7">C2*D2</f>
        <v>640</v>
      </c>
      <c r="H2"/>
      <c r="J2" s="8"/>
      <c r="L2" s="24"/>
      <c r="M2" s="8"/>
      <c r="R2" s="2"/>
      <c r="S2" s="1"/>
      <c r="T2" s="8"/>
      <c r="W2" s="1"/>
      <c r="X2" s="1"/>
      <c r="Y2" s="1"/>
      <c r="Z2" s="1"/>
    </row>
    <row r="3" spans="1:26" ht="12.75">
      <c r="A3" s="8"/>
      <c r="B3" s="23" t="s">
        <v>43</v>
      </c>
      <c r="C3" s="23">
        <v>125</v>
      </c>
      <c r="D3" s="15">
        <v>322</v>
      </c>
      <c r="E3" s="27">
        <f t="shared" si="0"/>
        <v>0.62890625</v>
      </c>
      <c r="F3" s="31">
        <f t="shared" si="1"/>
        <v>40250</v>
      </c>
      <c r="H3" s="9"/>
      <c r="I3" s="15" t="s">
        <v>4</v>
      </c>
      <c r="J3" s="2">
        <v>125</v>
      </c>
      <c r="K3" s="22">
        <v>0.044</v>
      </c>
      <c r="L3" s="18">
        <f>$L$8*K3</f>
        <v>21.956</v>
      </c>
      <c r="M3" s="5">
        <f>J3*L3</f>
        <v>2744.5</v>
      </c>
      <c r="P3" s="2"/>
      <c r="R3" s="2"/>
      <c r="S3" s="1"/>
      <c r="W3" s="1"/>
      <c r="X3" s="1"/>
      <c r="Y3" s="1"/>
      <c r="Z3" s="1"/>
    </row>
    <row r="4" spans="1:26" ht="12.75">
      <c r="A4" s="8"/>
      <c r="B4" s="23" t="s">
        <v>44</v>
      </c>
      <c r="C4" s="23">
        <v>95</v>
      </c>
      <c r="D4" s="15">
        <v>55</v>
      </c>
      <c r="E4" s="27">
        <f t="shared" si="0"/>
        <v>0.107421875</v>
      </c>
      <c r="F4" s="31">
        <f t="shared" si="1"/>
        <v>5225</v>
      </c>
      <c r="H4" s="9"/>
      <c r="I4" s="15" t="s">
        <v>1</v>
      </c>
      <c r="J4" s="15">
        <v>75</v>
      </c>
      <c r="K4" s="22">
        <v>0.42</v>
      </c>
      <c r="L4" s="18">
        <f>$L$8*K4</f>
        <v>209.57999999999998</v>
      </c>
      <c r="M4" s="5">
        <f>J4*L4</f>
        <v>15718.499999999998</v>
      </c>
      <c r="P4" s="2"/>
      <c r="Q4" s="2"/>
      <c r="R4" s="2"/>
      <c r="S4" s="1"/>
      <c r="T4" s="2"/>
      <c r="W4" s="1"/>
      <c r="X4" s="1"/>
      <c r="Y4" s="1"/>
      <c r="Z4" s="1"/>
    </row>
    <row r="5" spans="1:26" ht="12.75">
      <c r="A5" s="8"/>
      <c r="B5" s="23" t="s">
        <v>45</v>
      </c>
      <c r="C5" s="23">
        <v>85</v>
      </c>
      <c r="D5" s="15">
        <v>30</v>
      </c>
      <c r="E5" s="27">
        <f t="shared" si="0"/>
        <v>0.05859375</v>
      </c>
      <c r="F5" s="31">
        <f t="shared" si="1"/>
        <v>2550</v>
      </c>
      <c r="H5" s="9"/>
      <c r="I5" s="15" t="s">
        <v>5</v>
      </c>
      <c r="J5" s="15">
        <v>35</v>
      </c>
      <c r="K5" s="22">
        <v>0.206</v>
      </c>
      <c r="L5" s="18">
        <f>$L$8*K5</f>
        <v>102.794</v>
      </c>
      <c r="M5" s="5">
        <f>J5*L5</f>
        <v>3597.79</v>
      </c>
      <c r="P5" s="2"/>
      <c r="Q5" s="2"/>
      <c r="R5" s="2"/>
      <c r="S5" s="1"/>
      <c r="T5" s="2"/>
      <c r="W5" s="1"/>
      <c r="X5" s="1"/>
      <c r="Y5" s="1"/>
      <c r="Z5" s="1"/>
    </row>
    <row r="6" spans="1:26" ht="12.75">
      <c r="A6" s="8" t="s">
        <v>6</v>
      </c>
      <c r="B6" s="8" t="s">
        <v>46</v>
      </c>
      <c r="C6" s="8">
        <v>65</v>
      </c>
      <c r="D6" s="2">
        <v>41</v>
      </c>
      <c r="E6" s="26">
        <f t="shared" si="0"/>
        <v>0.080078125</v>
      </c>
      <c r="F6" s="32">
        <f t="shared" si="1"/>
        <v>2665</v>
      </c>
      <c r="H6" s="9" t="s">
        <v>6</v>
      </c>
      <c r="I6" s="2" t="s">
        <v>7</v>
      </c>
      <c r="J6" s="2">
        <v>10</v>
      </c>
      <c r="K6" s="17">
        <f>K8-K7-K5-K4-K3</f>
        <v>0.18000000000000005</v>
      </c>
      <c r="L6" s="3">
        <f>$L$8*K6</f>
        <v>89.82000000000002</v>
      </c>
      <c r="M6" s="4">
        <f>J6*L6</f>
        <v>898.2000000000003</v>
      </c>
      <c r="P6" s="2"/>
      <c r="Q6" s="2"/>
      <c r="R6" s="2"/>
      <c r="S6" s="1"/>
      <c r="T6" s="2"/>
      <c r="W6" s="1"/>
      <c r="X6" s="1"/>
      <c r="Y6" s="1"/>
      <c r="Z6" s="1"/>
    </row>
    <row r="7" spans="1:26" ht="12.75">
      <c r="A7" s="8"/>
      <c r="B7" s="23" t="s">
        <v>3</v>
      </c>
      <c r="C7" s="23">
        <v>25</v>
      </c>
      <c r="D7" s="15">
        <v>60</v>
      </c>
      <c r="E7" s="27">
        <f t="shared" si="0"/>
        <v>0.1171875</v>
      </c>
      <c r="F7" s="31">
        <f t="shared" si="1"/>
        <v>1500</v>
      </c>
      <c r="H7" s="9"/>
      <c r="I7" s="15" t="s">
        <v>2</v>
      </c>
      <c r="J7" s="15">
        <v>0</v>
      </c>
      <c r="K7" s="22">
        <v>0.15</v>
      </c>
      <c r="L7" s="18">
        <f>$L$8*K7</f>
        <v>74.85</v>
      </c>
      <c r="M7" s="5">
        <f>J7*L7</f>
        <v>0</v>
      </c>
      <c r="P7" s="2"/>
      <c r="Q7" s="2"/>
      <c r="R7" s="2"/>
      <c r="S7" s="1"/>
      <c r="T7" s="2"/>
      <c r="W7" s="1"/>
      <c r="X7" s="1"/>
      <c r="Y7" s="1"/>
      <c r="Z7" s="1"/>
    </row>
    <row r="8" spans="1:26" ht="28.5" customHeight="1">
      <c r="A8" s="8"/>
      <c r="D8" s="15">
        <f>SUM(D2:D7)</f>
        <v>512</v>
      </c>
      <c r="E8" s="28">
        <f>SUM(E2:E7)</f>
        <v>1</v>
      </c>
      <c r="F8" s="33">
        <f>SUM(F2:F7)</f>
        <v>52830</v>
      </c>
      <c r="H8" s="9" t="s">
        <v>0</v>
      </c>
      <c r="I8" s="2"/>
      <c r="J8" s="2"/>
      <c r="K8" s="16">
        <v>1</v>
      </c>
      <c r="L8" s="25">
        <v>499</v>
      </c>
      <c r="M8" s="4">
        <f>SUM(M3:M7)</f>
        <v>22958.99</v>
      </c>
      <c r="P8" s="2"/>
      <c r="Q8" s="2"/>
      <c r="R8" s="2"/>
      <c r="S8" s="1"/>
      <c r="T8" s="2"/>
      <c r="W8" s="1"/>
      <c r="X8" s="1"/>
      <c r="Y8" s="1"/>
      <c r="Z8" s="1"/>
    </row>
    <row r="9" spans="7:26" ht="27" customHeight="1">
      <c r="G9" s="1"/>
      <c r="H9" s="9" t="s">
        <v>40</v>
      </c>
      <c r="I9" s="2"/>
      <c r="J9" s="2"/>
      <c r="K9" s="2"/>
      <c r="L9" s="18">
        <f>L8-L7</f>
        <v>424.15</v>
      </c>
      <c r="M9" s="3"/>
      <c r="R9" s="2"/>
      <c r="S9" s="1"/>
      <c r="T9" s="2"/>
      <c r="W9" s="1"/>
      <c r="X9" s="1"/>
      <c r="Y9" s="1"/>
      <c r="Z9" s="1"/>
    </row>
    <row r="10" spans="1:26" ht="33.75" customHeight="1">
      <c r="A10" s="9"/>
      <c r="B10" s="2"/>
      <c r="C10" s="2"/>
      <c r="D10" s="2"/>
      <c r="E10" s="17"/>
      <c r="F10" s="3"/>
      <c r="G10" s="1"/>
      <c r="H10" s="2"/>
      <c r="I10" s="2"/>
      <c r="J10" s="1"/>
      <c r="K10" s="2"/>
      <c r="R10" s="2"/>
      <c r="S10" s="1"/>
      <c r="T10" s="1"/>
      <c r="W10" s="1"/>
      <c r="X10" s="1"/>
      <c r="Y10" s="1"/>
      <c r="Z10" s="1"/>
    </row>
    <row r="11" spans="1:26" ht="12.75">
      <c r="A11" s="9"/>
      <c r="B11" s="2"/>
      <c r="C11" s="2"/>
      <c r="D11" s="2"/>
      <c r="E11" s="2"/>
      <c r="F11" s="3"/>
      <c r="G11" s="1"/>
      <c r="H11" s="2"/>
      <c r="I11" s="2"/>
      <c r="J11" s="1"/>
      <c r="K11" s="2"/>
      <c r="Q11" s="17"/>
      <c r="R11" s="2"/>
      <c r="S11" s="1"/>
      <c r="T11" s="1"/>
      <c r="W11" s="1"/>
      <c r="X11" s="1"/>
      <c r="Y11" s="1"/>
      <c r="Z11" s="1"/>
    </row>
    <row r="12" spans="1:26" ht="12.75">
      <c r="A12" s="9"/>
      <c r="B12" s="2"/>
      <c r="C12" s="2"/>
      <c r="D12" s="2"/>
      <c r="T12" s="7"/>
      <c r="W12" s="1"/>
      <c r="X12" s="1"/>
      <c r="Y12" s="1"/>
      <c r="Z12" s="1"/>
    </row>
    <row r="13" spans="1:26" ht="12.75">
      <c r="A13" s="9"/>
      <c r="B13" s="2"/>
      <c r="C13" s="2"/>
      <c r="D13" s="2"/>
      <c r="T13" s="7"/>
      <c r="W13" s="1"/>
      <c r="X13" s="1"/>
      <c r="Y13" s="1"/>
      <c r="Z13" s="1"/>
    </row>
    <row r="14" spans="1:26" ht="132">
      <c r="A14" s="9"/>
      <c r="B14" s="1" t="s">
        <v>8</v>
      </c>
      <c r="C14" s="2" t="s">
        <v>41</v>
      </c>
      <c r="D14" s="29" t="s">
        <v>56</v>
      </c>
      <c r="E14" s="29" t="s">
        <v>62</v>
      </c>
      <c r="F14" s="2" t="s">
        <v>52</v>
      </c>
      <c r="G14" s="1" t="s">
        <v>53</v>
      </c>
      <c r="H14" s="29" t="s">
        <v>59</v>
      </c>
      <c r="I14" s="2" t="s">
        <v>50</v>
      </c>
      <c r="J14" s="29" t="s">
        <v>61</v>
      </c>
      <c r="K14" s="2" t="s">
        <v>51</v>
      </c>
      <c r="L14" s="29" t="s">
        <v>55</v>
      </c>
      <c r="M14" s="2" t="s">
        <v>54</v>
      </c>
      <c r="T14" s="7"/>
      <c r="W14" s="1"/>
      <c r="X14" s="1"/>
      <c r="Y14" s="1"/>
      <c r="Z14" s="1"/>
    </row>
    <row r="15" spans="1:26" ht="21.75" customHeight="1">
      <c r="A15" s="9"/>
      <c r="B15" s="15">
        <v>499</v>
      </c>
      <c r="C15" s="15">
        <v>512</v>
      </c>
      <c r="D15" s="15">
        <v>16</v>
      </c>
      <c r="E15" s="4">
        <v>1100</v>
      </c>
      <c r="F15" s="4">
        <f>L8+D8+J15+D15</f>
        <v>1200</v>
      </c>
      <c r="G15" s="3">
        <f>F15-L7</f>
        <v>1125.15</v>
      </c>
      <c r="H15" s="4">
        <f>M8+F8</f>
        <v>75788.99</v>
      </c>
      <c r="I15" s="5">
        <v>87177</v>
      </c>
      <c r="J15" s="2">
        <v>173</v>
      </c>
      <c r="K15" s="4">
        <f>I15-H15</f>
        <v>11388.009999999995</v>
      </c>
      <c r="L15" s="3">
        <f>K15/J15</f>
        <v>65.8266473988439</v>
      </c>
      <c r="M15" s="3">
        <f>I15/G15</f>
        <v>77.48033595520597</v>
      </c>
      <c r="T15" s="7"/>
      <c r="U15" s="21"/>
      <c r="V15" s="21"/>
      <c r="W15" s="1"/>
      <c r="X15" s="1"/>
      <c r="Y15" s="1"/>
      <c r="Z15" s="1"/>
    </row>
    <row r="16" spans="7:26" ht="15" customHeight="1">
      <c r="G16" s="8"/>
      <c r="H16"/>
      <c r="J16" s="8"/>
      <c r="K16"/>
      <c r="M16" s="8"/>
      <c r="T16" s="7"/>
      <c r="W16" s="1"/>
      <c r="X16" s="1"/>
      <c r="Y16" s="1"/>
      <c r="Z16" s="1"/>
    </row>
    <row r="17" spans="1:26" ht="12.75">
      <c r="A17" s="9"/>
      <c r="B17" s="2"/>
      <c r="C17" s="2"/>
      <c r="D17" s="1"/>
      <c r="E17" s="2"/>
      <c r="F17" s="2"/>
      <c r="G17" s="1"/>
      <c r="H17" s="2"/>
      <c r="K17"/>
      <c r="L17"/>
      <c r="T17" s="7"/>
      <c r="W17" s="1"/>
      <c r="X17" s="1"/>
      <c r="Y17" s="1"/>
      <c r="Z17" s="1"/>
    </row>
    <row r="18" spans="1:26" ht="12.75">
      <c r="A18" s="9"/>
      <c r="B18" s="2"/>
      <c r="C18" s="2"/>
      <c r="D18" s="2"/>
      <c r="E18" s="2"/>
      <c r="F18" s="2"/>
      <c r="G18" s="1"/>
      <c r="H18" s="2"/>
      <c r="J18" s="1"/>
      <c r="K18" s="2"/>
      <c r="O18" s="1"/>
      <c r="P18" s="1"/>
      <c r="Q18" s="7"/>
      <c r="R18" s="6"/>
      <c r="S18" s="1"/>
      <c r="T18" s="1"/>
      <c r="U18" s="1"/>
      <c r="V18" s="1"/>
      <c r="W18" s="1"/>
      <c r="X18" s="1"/>
      <c r="Y18" s="1"/>
      <c r="Z18" s="1"/>
    </row>
    <row r="19" spans="1:26" ht="12.75">
      <c r="A19" s="9"/>
      <c r="B19" s="2"/>
      <c r="C19" s="2"/>
      <c r="D19" s="2"/>
      <c r="E19" s="2"/>
      <c r="F19" s="2"/>
      <c r="G19" s="1"/>
      <c r="H19" s="2"/>
      <c r="J19" s="1"/>
      <c r="K19" s="2"/>
      <c r="W19" s="1"/>
      <c r="X19" s="1"/>
      <c r="Y19" s="1"/>
      <c r="Z19" s="1"/>
    </row>
    <row r="20" spans="1:26" ht="12.75">
      <c r="A20" s="9"/>
      <c r="B20" s="2"/>
      <c r="C20" s="2"/>
      <c r="D20" s="2"/>
      <c r="E20" s="2"/>
      <c r="F20" s="2"/>
      <c r="G20" s="1"/>
      <c r="H20" s="2"/>
      <c r="I20" s="2"/>
      <c r="J20" s="1"/>
      <c r="K20" s="2"/>
      <c r="O20" s="1"/>
      <c r="P20" s="1"/>
      <c r="Q20" s="7"/>
      <c r="R20" s="6"/>
      <c r="S20" s="1"/>
      <c r="T20" s="1"/>
      <c r="U20" s="1"/>
      <c r="V20" s="1"/>
      <c r="W20" s="1"/>
      <c r="X20" s="1"/>
      <c r="Y20" s="1"/>
      <c r="Z20" s="1"/>
    </row>
    <row r="21" spans="1:26" ht="12.75">
      <c r="A21" s="9"/>
      <c r="B21" s="2"/>
      <c r="C21" s="2"/>
      <c r="D21" s="2"/>
      <c r="E21" s="2"/>
      <c r="F21" s="2"/>
      <c r="G21" s="1"/>
      <c r="H21" s="2"/>
      <c r="I21" s="2"/>
      <c r="J21" s="1"/>
      <c r="K21" s="2"/>
      <c r="O21" s="1"/>
      <c r="P21" s="1"/>
      <c r="Q21" s="7"/>
      <c r="R21" s="6"/>
      <c r="S21" s="1"/>
      <c r="T21" s="1"/>
      <c r="U21" s="1"/>
      <c r="V21" s="1"/>
      <c r="W21" s="1"/>
      <c r="X21" s="1"/>
      <c r="Y21" s="1"/>
      <c r="Z21" s="1"/>
    </row>
    <row r="22" spans="1:26" ht="12.75">
      <c r="A22" s="9"/>
      <c r="C22" s="2"/>
      <c r="D22" s="2"/>
      <c r="E22" s="2"/>
      <c r="F22" s="2"/>
      <c r="G22" s="1"/>
      <c r="O22" s="1"/>
      <c r="P22" s="1"/>
      <c r="Q22" s="7"/>
      <c r="R22" s="6"/>
      <c r="S22" s="1"/>
      <c r="T22" s="1"/>
      <c r="U22" s="1"/>
      <c r="V22" s="1"/>
      <c r="W22" s="1"/>
      <c r="X22" s="1"/>
      <c r="Y22" s="1"/>
      <c r="Z22" s="1"/>
    </row>
    <row r="23" spans="1:26" ht="12.75">
      <c r="A23" s="9"/>
      <c r="B23" s="2"/>
      <c r="C23" s="2"/>
      <c r="D23" s="2"/>
      <c r="E23" s="2"/>
      <c r="F23" s="2"/>
      <c r="G23" s="1"/>
      <c r="O23" s="1"/>
      <c r="P23" s="1"/>
      <c r="Q23" s="7"/>
      <c r="R23" s="6"/>
      <c r="S23" s="1"/>
      <c r="T23" s="1"/>
      <c r="U23" s="1"/>
      <c r="V23" s="1"/>
      <c r="W23" s="1"/>
      <c r="X23" s="1"/>
      <c r="Y23" s="1"/>
      <c r="Z23" s="1"/>
    </row>
    <row r="24" spans="1:26" ht="12.75">
      <c r="A24" s="9"/>
      <c r="B24" s="2"/>
      <c r="C24" s="2"/>
      <c r="D24" s="2"/>
      <c r="E24" s="2"/>
      <c r="F24" s="2"/>
      <c r="G24" s="1"/>
      <c r="O24" s="1"/>
      <c r="P24" s="1"/>
      <c r="Q24" s="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9"/>
      <c r="B25" s="2"/>
      <c r="C25" s="2"/>
      <c r="D25" s="2"/>
      <c r="E25" s="2"/>
      <c r="F25" s="2"/>
      <c r="G25" s="1"/>
      <c r="O25" s="1"/>
      <c r="P25" s="1"/>
      <c r="Q25" s="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9"/>
      <c r="B26" s="2"/>
      <c r="C26" s="2"/>
      <c r="D26" s="2"/>
      <c r="E26" s="2"/>
      <c r="F26" s="2"/>
      <c r="G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9"/>
      <c r="B27" s="2"/>
      <c r="C27" s="2"/>
      <c r="D27" s="2"/>
      <c r="E27" s="2"/>
      <c r="F27" s="2"/>
      <c r="G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9"/>
      <c r="B28" s="2"/>
      <c r="C28" s="2"/>
      <c r="D28" s="2"/>
      <c r="E28" s="2"/>
      <c r="F28" s="2"/>
      <c r="G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9"/>
      <c r="B29" s="2"/>
      <c r="C29" s="2"/>
      <c r="D29" s="2"/>
      <c r="E29" s="2"/>
      <c r="F29" s="2"/>
      <c r="G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9"/>
      <c r="B30" s="2"/>
      <c r="C30" s="2"/>
      <c r="D30" s="2"/>
      <c r="E30" s="2"/>
      <c r="F30" s="2"/>
      <c r="G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9"/>
      <c r="B31" s="2"/>
      <c r="C31" s="2"/>
      <c r="D31" s="2"/>
      <c r="E31" s="2"/>
      <c r="F31" s="2"/>
      <c r="G31" s="1"/>
      <c r="H31" s="2"/>
      <c r="I31" s="2"/>
      <c r="J31" s="1"/>
      <c r="K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9"/>
      <c r="B32" s="2"/>
      <c r="C32" s="2"/>
      <c r="D32" s="2"/>
      <c r="E32" s="2"/>
      <c r="F32" s="2"/>
      <c r="G32" s="1"/>
      <c r="H32" s="2"/>
      <c r="I32" s="2"/>
      <c r="J32" s="1"/>
      <c r="K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9"/>
      <c r="B33" s="2"/>
      <c r="C33" s="2"/>
      <c r="D33" s="2"/>
      <c r="E33" s="2"/>
      <c r="F33" s="2"/>
      <c r="G33" s="1"/>
      <c r="H33" s="2"/>
      <c r="I33" s="2"/>
      <c r="J33" s="1"/>
      <c r="K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9"/>
      <c r="B34" s="2"/>
      <c r="C34" s="2"/>
      <c r="D34" s="2"/>
      <c r="E34" s="2"/>
      <c r="F34" s="2"/>
      <c r="G34" s="1"/>
      <c r="H34" s="2"/>
      <c r="I34" s="2"/>
      <c r="J34" s="1"/>
      <c r="K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9"/>
      <c r="B35" s="2"/>
      <c r="C35" s="2"/>
      <c r="D35" s="2"/>
      <c r="E35" s="2"/>
      <c r="F35" s="2"/>
      <c r="G35" s="1"/>
      <c r="H35" s="2"/>
      <c r="I35" s="2"/>
      <c r="J35" s="1"/>
      <c r="K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9"/>
      <c r="B36" s="2"/>
      <c r="C36" s="2"/>
      <c r="D36" s="2"/>
      <c r="E36" s="2"/>
      <c r="F36" s="2"/>
      <c r="G36" s="1"/>
      <c r="H36" s="2"/>
      <c r="I36" s="2"/>
      <c r="K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9"/>
      <c r="B37" s="2"/>
      <c r="C37" s="2"/>
      <c r="D37" s="2"/>
      <c r="E37" s="2"/>
      <c r="F37" s="2"/>
      <c r="G37" s="1"/>
      <c r="H37" s="2"/>
      <c r="I37" s="2"/>
      <c r="K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9"/>
      <c r="B38" s="2"/>
      <c r="C38" s="2"/>
      <c r="D38" s="2"/>
      <c r="E38" s="2"/>
      <c r="F38" s="2"/>
      <c r="G38" s="1"/>
      <c r="H38" s="2"/>
      <c r="I38" s="2"/>
      <c r="J38" s="1"/>
      <c r="K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9"/>
      <c r="B39" s="2"/>
      <c r="C39" s="2"/>
      <c r="D39" s="2"/>
      <c r="E39" s="2"/>
      <c r="F39" s="2"/>
      <c r="G39" s="1"/>
      <c r="H39" s="2"/>
      <c r="I39" s="2"/>
      <c r="J39" s="1"/>
      <c r="K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9"/>
      <c r="B40" s="2"/>
      <c r="C40" s="2"/>
      <c r="D40" s="2"/>
      <c r="E40" s="2"/>
      <c r="F40" s="2"/>
      <c r="G40" s="1"/>
      <c r="H40" s="2"/>
      <c r="I40" s="2"/>
      <c r="J40" s="1"/>
      <c r="K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9"/>
      <c r="B41" s="2"/>
      <c r="C41" s="2"/>
      <c r="D41" s="2"/>
      <c r="E41" s="2"/>
      <c r="F41" s="2"/>
      <c r="G41" s="1"/>
      <c r="H41" s="2"/>
      <c r="I41" s="2"/>
      <c r="J41" s="1"/>
      <c r="K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9"/>
      <c r="B42" s="2"/>
      <c r="C42" s="2"/>
      <c r="D42" s="2"/>
      <c r="E42" s="2"/>
      <c r="F42" s="2"/>
      <c r="G42" s="1"/>
      <c r="H42" s="2"/>
      <c r="I42" s="2"/>
      <c r="J42" s="1"/>
      <c r="K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9"/>
      <c r="B43" s="2"/>
      <c r="C43" s="2"/>
      <c r="D43" s="2"/>
      <c r="E43" s="2"/>
      <c r="F43" s="2"/>
      <c r="G43" s="1"/>
      <c r="H43" s="2"/>
      <c r="I43" s="2"/>
      <c r="J43" s="1"/>
      <c r="K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11" ht="12.75">
      <c r="A44" s="9"/>
      <c r="B44" s="2"/>
      <c r="C44" s="2"/>
      <c r="D44" s="2"/>
      <c r="E44" s="2"/>
      <c r="F44" s="2"/>
      <c r="G44" s="1"/>
      <c r="H44" s="2"/>
      <c r="I44" s="2"/>
      <c r="J44" s="1"/>
      <c r="K44" s="2"/>
    </row>
    <row r="45" spans="1:11" ht="12.75">
      <c r="A45" s="9"/>
      <c r="B45" s="2"/>
      <c r="C45" s="2"/>
      <c r="D45" s="2"/>
      <c r="E45" s="2"/>
      <c r="F45" s="2"/>
      <c r="G45" s="1"/>
      <c r="H45" s="2"/>
      <c r="I45" s="2"/>
      <c r="J45" s="1"/>
      <c r="K45" s="2"/>
    </row>
    <row r="46" spans="1:11" ht="12.75">
      <c r="A46" s="9"/>
      <c r="B46" s="2"/>
      <c r="C46" s="2"/>
      <c r="D46" s="2"/>
      <c r="E46" s="2"/>
      <c r="F46" s="2"/>
      <c r="G46" s="1"/>
      <c r="H46" s="2"/>
      <c r="I46" s="2"/>
      <c r="J46" s="1"/>
      <c r="K46" s="2"/>
    </row>
    <row r="47" spans="1:11" ht="12.75">
      <c r="A47" s="9"/>
      <c r="B47" s="2"/>
      <c r="C47" s="2"/>
      <c r="D47" s="2"/>
      <c r="E47" s="2"/>
      <c r="F47" s="2"/>
      <c r="G47" s="1"/>
      <c r="H47" s="2"/>
      <c r="I47" s="2"/>
      <c r="J47" s="1"/>
      <c r="K47" s="2"/>
    </row>
    <row r="48" spans="1:11" ht="12.75">
      <c r="A48" s="9"/>
      <c r="B48" s="2"/>
      <c r="C48" s="2"/>
      <c r="D48" s="2"/>
      <c r="E48" s="2"/>
      <c r="F48" s="2"/>
      <c r="G48" s="1"/>
      <c r="H48" s="2"/>
      <c r="I48" s="2"/>
      <c r="J48" s="1"/>
      <c r="K48" s="2"/>
    </row>
    <row r="49" spans="1:11" ht="12.75">
      <c r="A49" s="9"/>
      <c r="B49" s="2"/>
      <c r="C49" s="2"/>
      <c r="D49" s="2"/>
      <c r="E49" s="2"/>
      <c r="F49" s="2"/>
      <c r="G49" s="1"/>
      <c r="H49" s="2"/>
      <c r="I49" s="2"/>
      <c r="J49" s="1"/>
      <c r="K49" s="2"/>
    </row>
    <row r="50" spans="1:11" ht="12.75">
      <c r="A50" s="9"/>
      <c r="B50" s="2"/>
      <c r="C50" s="2"/>
      <c r="D50" s="2"/>
      <c r="E50" s="2"/>
      <c r="F50" s="2"/>
      <c r="G50" s="1"/>
      <c r="H50" s="2"/>
      <c r="I50" s="2"/>
      <c r="J50" s="1"/>
      <c r="K50" s="2"/>
    </row>
    <row r="51" spans="2:11" ht="12.75">
      <c r="B51" s="2"/>
      <c r="C51" s="2"/>
      <c r="D51" s="2"/>
      <c r="E51" s="2"/>
      <c r="F51" s="2"/>
      <c r="G51" s="1"/>
      <c r="H51" s="2"/>
      <c r="I51" s="2"/>
      <c r="J51" s="1"/>
      <c r="K51" s="2"/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shapeId="1849297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G1" sqref="G1"/>
    </sheetView>
  </sheetViews>
  <sheetFormatPr defaultColWidth="9.140625" defaultRowHeight="12.75"/>
  <cols>
    <col min="1" max="1" width="8.421875" style="0" customWidth="1"/>
    <col min="2" max="2" width="16.7109375" style="8" customWidth="1"/>
    <col min="3" max="3" width="13.8515625" style="8" customWidth="1"/>
    <col min="4" max="4" width="18.421875" style="8" customWidth="1"/>
    <col min="5" max="5" width="17.421875" style="8" customWidth="1"/>
    <col min="6" max="6" width="18.57421875" style="8" customWidth="1"/>
    <col min="7" max="7" width="15.7109375" style="0" customWidth="1"/>
    <col min="8" max="8" width="16.140625" style="8" customWidth="1"/>
    <col min="9" max="9" width="19.00390625" style="8" customWidth="1"/>
    <col min="10" max="10" width="15.421875" style="0" customWidth="1"/>
    <col min="11" max="11" width="17.421875" style="8" customWidth="1"/>
    <col min="12" max="12" width="15.7109375" style="8" customWidth="1"/>
    <col min="13" max="13" width="20.28125" style="0" customWidth="1"/>
    <col min="15" max="15" width="15.57421875" style="0" customWidth="1"/>
    <col min="16" max="16" width="19.7109375" style="0" customWidth="1"/>
    <col min="17" max="17" width="14.57421875" style="0" customWidth="1"/>
    <col min="18" max="18" width="11.57421875" style="0" bestFit="1" customWidth="1"/>
    <col min="20" max="20" width="10.7109375" style="0" customWidth="1"/>
    <col min="21" max="21" width="10.421875" style="0" customWidth="1"/>
    <col min="22" max="22" width="14.421875" style="0" customWidth="1"/>
  </cols>
  <sheetData>
    <row r="1" spans="1:22" ht="88.5" customHeight="1">
      <c r="A1" s="8"/>
      <c r="B1" s="2" t="s">
        <v>57</v>
      </c>
      <c r="C1" s="2" t="s">
        <v>26</v>
      </c>
      <c r="D1" s="2" t="s">
        <v>48</v>
      </c>
      <c r="E1" s="2" t="s">
        <v>49</v>
      </c>
      <c r="F1" s="2" t="s">
        <v>47</v>
      </c>
      <c r="G1" s="30" t="s">
        <v>60</v>
      </c>
      <c r="H1" s="9"/>
      <c r="I1" s="2" t="s">
        <v>58</v>
      </c>
      <c r="J1" s="2" t="s">
        <v>26</v>
      </c>
      <c r="K1" s="2" t="s">
        <v>38</v>
      </c>
      <c r="L1" s="2" t="s">
        <v>48</v>
      </c>
      <c r="M1" s="2" t="s">
        <v>39</v>
      </c>
      <c r="R1" s="2"/>
      <c r="S1" s="1"/>
      <c r="U1" s="1"/>
      <c r="V1" s="1"/>
    </row>
    <row r="2" spans="1:26" ht="18" customHeight="1">
      <c r="A2" s="8"/>
      <c r="B2" s="23" t="s">
        <v>42</v>
      </c>
      <c r="C2" s="8">
        <v>160</v>
      </c>
      <c r="D2" s="15">
        <v>4</v>
      </c>
      <c r="E2" s="27">
        <f aca="true" t="shared" si="0" ref="E2:E7">D2/$D$8</f>
        <v>0.0078125</v>
      </c>
      <c r="F2" s="31">
        <f aca="true" t="shared" si="1" ref="F2:F7">C2*D2</f>
        <v>640</v>
      </c>
      <c r="H2"/>
      <c r="J2" s="8"/>
      <c r="L2" s="24"/>
      <c r="M2" s="8"/>
      <c r="R2" s="2"/>
      <c r="S2" s="1"/>
      <c r="T2" s="8"/>
      <c r="W2" s="1"/>
      <c r="X2" s="1"/>
      <c r="Y2" s="1"/>
      <c r="Z2" s="1"/>
    </row>
    <row r="3" spans="1:26" ht="12.75">
      <c r="A3" s="8"/>
      <c r="B3" s="23" t="s">
        <v>43</v>
      </c>
      <c r="C3" s="23">
        <v>125</v>
      </c>
      <c r="D3" s="15">
        <v>322</v>
      </c>
      <c r="E3" s="27">
        <f t="shared" si="0"/>
        <v>0.62890625</v>
      </c>
      <c r="F3" s="31">
        <f t="shared" si="1"/>
        <v>40250</v>
      </c>
      <c r="H3" s="9"/>
      <c r="I3" s="15" t="s">
        <v>4</v>
      </c>
      <c r="J3" s="2">
        <v>125</v>
      </c>
      <c r="K3" s="22">
        <v>0.044</v>
      </c>
      <c r="L3" s="18">
        <f>$L$8*K3</f>
        <v>21.956</v>
      </c>
      <c r="M3" s="5">
        <f>J3*L3</f>
        <v>2744.5</v>
      </c>
      <c r="P3" s="2"/>
      <c r="R3" s="2"/>
      <c r="S3" s="1"/>
      <c r="W3" s="1"/>
      <c r="X3" s="1"/>
      <c r="Y3" s="1"/>
      <c r="Z3" s="1"/>
    </row>
    <row r="4" spans="1:26" ht="12.75">
      <c r="A4" s="8"/>
      <c r="B4" s="23" t="s">
        <v>44</v>
      </c>
      <c r="C4" s="23">
        <v>95</v>
      </c>
      <c r="D4" s="15">
        <v>55</v>
      </c>
      <c r="E4" s="27">
        <f t="shared" si="0"/>
        <v>0.107421875</v>
      </c>
      <c r="F4" s="31">
        <f t="shared" si="1"/>
        <v>5225</v>
      </c>
      <c r="H4" s="9"/>
      <c r="I4" s="15" t="s">
        <v>1</v>
      </c>
      <c r="J4" s="15">
        <v>75</v>
      </c>
      <c r="K4" s="22">
        <v>0.42</v>
      </c>
      <c r="L4" s="18">
        <f>$L$8*K4</f>
        <v>209.57999999999998</v>
      </c>
      <c r="M4" s="5">
        <f>J4*L4</f>
        <v>15718.499999999998</v>
      </c>
      <c r="P4" s="2"/>
      <c r="Q4" s="2"/>
      <c r="R4" s="2"/>
      <c r="S4" s="1"/>
      <c r="T4" s="2"/>
      <c r="W4" s="1"/>
      <c r="X4" s="1"/>
      <c r="Y4" s="1"/>
      <c r="Z4" s="1"/>
    </row>
    <row r="5" spans="1:26" ht="12.75">
      <c r="A5" s="8"/>
      <c r="B5" s="23" t="s">
        <v>45</v>
      </c>
      <c r="C5" s="23">
        <v>85</v>
      </c>
      <c r="D5" s="15">
        <v>30</v>
      </c>
      <c r="E5" s="27">
        <f t="shared" si="0"/>
        <v>0.05859375</v>
      </c>
      <c r="F5" s="31">
        <f t="shared" si="1"/>
        <v>2550</v>
      </c>
      <c r="H5" s="9"/>
      <c r="I5" s="15" t="s">
        <v>5</v>
      </c>
      <c r="J5" s="15">
        <v>35</v>
      </c>
      <c r="K5" s="22">
        <v>0.206</v>
      </c>
      <c r="L5" s="18">
        <f>$L$8*K5</f>
        <v>102.794</v>
      </c>
      <c r="M5" s="5">
        <f>J5*L5</f>
        <v>3597.79</v>
      </c>
      <c r="P5" s="2"/>
      <c r="Q5" s="2"/>
      <c r="R5" s="2"/>
      <c r="S5" s="1"/>
      <c r="T5" s="2"/>
      <c r="W5" s="1"/>
      <c r="X5" s="1"/>
      <c r="Y5" s="1"/>
      <c r="Z5" s="1"/>
    </row>
    <row r="6" spans="1:26" ht="12.75">
      <c r="A6" s="8" t="s">
        <v>6</v>
      </c>
      <c r="B6" s="8" t="s">
        <v>46</v>
      </c>
      <c r="C6" s="8">
        <v>65</v>
      </c>
      <c r="D6" s="2">
        <v>41</v>
      </c>
      <c r="E6" s="26">
        <f t="shared" si="0"/>
        <v>0.080078125</v>
      </c>
      <c r="F6" s="32">
        <f t="shared" si="1"/>
        <v>2665</v>
      </c>
      <c r="H6" s="9" t="s">
        <v>6</v>
      </c>
      <c r="I6" s="2" t="s">
        <v>7</v>
      </c>
      <c r="J6" s="2">
        <v>10</v>
      </c>
      <c r="K6" s="17">
        <f>K8-K7-K5-K4-K3</f>
        <v>0.18000000000000005</v>
      </c>
      <c r="L6" s="3">
        <f>$L$8*K6</f>
        <v>89.82000000000002</v>
      </c>
      <c r="M6" s="4">
        <f>J6*L6</f>
        <v>898.2000000000003</v>
      </c>
      <c r="P6" s="2"/>
      <c r="Q6" s="2"/>
      <c r="R6" s="2"/>
      <c r="S6" s="1"/>
      <c r="T6" s="2"/>
      <c r="W6" s="1"/>
      <c r="X6" s="1"/>
      <c r="Y6" s="1"/>
      <c r="Z6" s="1"/>
    </row>
    <row r="7" spans="1:26" ht="12.75">
      <c r="A7" s="8"/>
      <c r="B7" s="23" t="s">
        <v>3</v>
      </c>
      <c r="C7" s="23">
        <v>25</v>
      </c>
      <c r="D7" s="15">
        <v>60</v>
      </c>
      <c r="E7" s="27">
        <f t="shared" si="0"/>
        <v>0.1171875</v>
      </c>
      <c r="F7" s="31">
        <f t="shared" si="1"/>
        <v>1500</v>
      </c>
      <c r="H7" s="9"/>
      <c r="I7" s="15" t="s">
        <v>2</v>
      </c>
      <c r="J7" s="15">
        <v>0</v>
      </c>
      <c r="K7" s="22">
        <v>0.15</v>
      </c>
      <c r="L7" s="18">
        <f>$L$8*K7</f>
        <v>74.85</v>
      </c>
      <c r="M7" s="5">
        <f>J7*L7</f>
        <v>0</v>
      </c>
      <c r="P7" s="2"/>
      <c r="Q7" s="2"/>
      <c r="R7" s="2"/>
      <c r="S7" s="1"/>
      <c r="T7" s="2"/>
      <c r="W7" s="1"/>
      <c r="X7" s="1"/>
      <c r="Y7" s="1"/>
      <c r="Z7" s="1"/>
    </row>
    <row r="8" spans="1:26" ht="28.5" customHeight="1">
      <c r="A8" s="8"/>
      <c r="D8" s="15">
        <f>SUM(D2:D7)</f>
        <v>512</v>
      </c>
      <c r="E8" s="28">
        <f>SUM(E2:E7)</f>
        <v>1</v>
      </c>
      <c r="F8" s="33">
        <f>SUM(F2:F7)</f>
        <v>52830</v>
      </c>
      <c r="H8" s="9" t="s">
        <v>0</v>
      </c>
      <c r="I8" s="2"/>
      <c r="J8" s="2"/>
      <c r="K8" s="16">
        <v>1</v>
      </c>
      <c r="L8" s="25">
        <v>499</v>
      </c>
      <c r="M8" s="4">
        <f>SUM(M3:M7)</f>
        <v>22958.99</v>
      </c>
      <c r="P8" s="2"/>
      <c r="Q8" s="2"/>
      <c r="R8" s="2"/>
      <c r="S8" s="1"/>
      <c r="T8" s="2"/>
      <c r="W8" s="1"/>
      <c r="X8" s="1"/>
      <c r="Y8" s="1"/>
      <c r="Z8" s="1"/>
    </row>
    <row r="9" spans="7:26" ht="27" customHeight="1">
      <c r="G9" s="1"/>
      <c r="H9" s="9" t="s">
        <v>40</v>
      </c>
      <c r="I9" s="2"/>
      <c r="J9" s="2"/>
      <c r="K9" s="2"/>
      <c r="L9" s="18">
        <f>L8-L7</f>
        <v>424.15</v>
      </c>
      <c r="M9" s="3"/>
      <c r="R9" s="2"/>
      <c r="S9" s="1"/>
      <c r="T9" s="2"/>
      <c r="W9" s="1"/>
      <c r="X9" s="1"/>
      <c r="Y9" s="1"/>
      <c r="Z9" s="1"/>
    </row>
    <row r="10" spans="1:26" ht="33.75" customHeight="1">
      <c r="A10" s="9"/>
      <c r="B10" s="2"/>
      <c r="C10" s="2"/>
      <c r="D10" s="2"/>
      <c r="E10" s="2"/>
      <c r="F10" s="3"/>
      <c r="G10" s="1"/>
      <c r="H10" s="2"/>
      <c r="I10" s="2"/>
      <c r="J10" s="1"/>
      <c r="K10" s="2"/>
      <c r="R10" s="2"/>
      <c r="S10" s="1"/>
      <c r="T10" s="1"/>
      <c r="W10" s="1"/>
      <c r="X10" s="1"/>
      <c r="Y10" s="1"/>
      <c r="Z10" s="1"/>
    </row>
    <row r="11" spans="1:26" ht="12.75">
      <c r="A11" s="9"/>
      <c r="B11" s="2"/>
      <c r="C11" s="2"/>
      <c r="D11" s="2"/>
      <c r="E11" s="2"/>
      <c r="F11" s="3"/>
      <c r="G11" s="1"/>
      <c r="H11" s="2"/>
      <c r="I11" s="2"/>
      <c r="J11" s="1"/>
      <c r="K11" s="2"/>
      <c r="Q11" s="17"/>
      <c r="R11" s="2"/>
      <c r="S11" s="1"/>
      <c r="T11" s="1"/>
      <c r="W11" s="1"/>
      <c r="X11" s="1"/>
      <c r="Y11" s="1"/>
      <c r="Z11" s="1"/>
    </row>
    <row r="12" spans="1:26" ht="12.75">
      <c r="A12" s="9"/>
      <c r="B12" s="2"/>
      <c r="C12" s="2"/>
      <c r="D12" s="2"/>
      <c r="T12" s="7"/>
      <c r="W12" s="1"/>
      <c r="X12" s="1"/>
      <c r="Y12" s="1"/>
      <c r="Z12" s="1"/>
    </row>
    <row r="13" spans="1:26" ht="12.75">
      <c r="A13" s="9"/>
      <c r="B13" s="2"/>
      <c r="C13" s="2"/>
      <c r="D13" s="2"/>
      <c r="T13" s="7"/>
      <c r="W13" s="1"/>
      <c r="X13" s="1"/>
      <c r="Y13" s="1"/>
      <c r="Z13" s="1"/>
    </row>
    <row r="14" spans="1:26" ht="132">
      <c r="A14" s="9"/>
      <c r="B14" s="1" t="s">
        <v>8</v>
      </c>
      <c r="C14" s="2" t="s">
        <v>41</v>
      </c>
      <c r="D14" s="29" t="s">
        <v>56</v>
      </c>
      <c r="E14" s="29" t="s">
        <v>62</v>
      </c>
      <c r="F14" s="2" t="s">
        <v>52</v>
      </c>
      <c r="G14" s="1" t="s">
        <v>53</v>
      </c>
      <c r="H14" s="29" t="s">
        <v>59</v>
      </c>
      <c r="I14" s="2" t="s">
        <v>50</v>
      </c>
      <c r="J14" s="29" t="s">
        <v>61</v>
      </c>
      <c r="K14" s="2" t="s">
        <v>51</v>
      </c>
      <c r="L14" s="29" t="s">
        <v>55</v>
      </c>
      <c r="M14" s="2" t="s">
        <v>54</v>
      </c>
      <c r="T14" s="7"/>
      <c r="W14" s="1"/>
      <c r="X14" s="1"/>
      <c r="Y14" s="1"/>
      <c r="Z14" s="1"/>
    </row>
    <row r="15" spans="1:26" ht="21.75" customHeight="1">
      <c r="A15" s="9"/>
      <c r="B15" s="15">
        <v>499</v>
      </c>
      <c r="C15" s="15">
        <v>512</v>
      </c>
      <c r="D15" s="15">
        <v>16</v>
      </c>
      <c r="E15" s="4">
        <v>1100</v>
      </c>
      <c r="F15" s="4">
        <f>L8+D8+J15+D15</f>
        <v>1200</v>
      </c>
      <c r="G15" s="3">
        <f>F15-L7</f>
        <v>1125.15</v>
      </c>
      <c r="H15" s="4">
        <f>M8+F8</f>
        <v>75788.99</v>
      </c>
      <c r="I15" s="5">
        <v>87177</v>
      </c>
      <c r="J15" s="2">
        <v>173</v>
      </c>
      <c r="K15" s="4">
        <f>I15-H15</f>
        <v>11388.009999999995</v>
      </c>
      <c r="L15" s="3">
        <f>K15/J15</f>
        <v>65.8266473988439</v>
      </c>
      <c r="M15" s="3">
        <f>I15/G15</f>
        <v>77.48033595520597</v>
      </c>
      <c r="T15" s="7"/>
      <c r="U15" s="21"/>
      <c r="V15" s="21"/>
      <c r="W15" s="1"/>
      <c r="X15" s="1"/>
      <c r="Y15" s="1"/>
      <c r="Z15" s="1"/>
    </row>
    <row r="16" spans="7:26" ht="15" customHeight="1">
      <c r="G16" s="8"/>
      <c r="H16"/>
      <c r="J16" s="8"/>
      <c r="K16"/>
      <c r="M16" s="8"/>
      <c r="T16" s="7"/>
      <c r="W16" s="1"/>
      <c r="X16" s="1"/>
      <c r="Y16" s="1"/>
      <c r="Z16" s="1"/>
    </row>
    <row r="17" spans="1:26" ht="12.75">
      <c r="A17" s="9"/>
      <c r="B17" s="2"/>
      <c r="C17" s="2"/>
      <c r="D17" s="1"/>
      <c r="E17" s="2"/>
      <c r="F17" s="2"/>
      <c r="G17" s="1"/>
      <c r="H17" s="2"/>
      <c r="K17"/>
      <c r="L17"/>
      <c r="T17" s="7"/>
      <c r="W17" s="1"/>
      <c r="X17" s="1"/>
      <c r="Y17" s="1"/>
      <c r="Z17" s="1"/>
    </row>
    <row r="18" spans="1:26" ht="12.75">
      <c r="A18" s="9"/>
      <c r="B18" s="2"/>
      <c r="C18" s="2"/>
      <c r="D18" s="2"/>
      <c r="E18" s="2"/>
      <c r="F18" s="2"/>
      <c r="G18" s="1"/>
      <c r="H18" s="2"/>
      <c r="J18" s="1"/>
      <c r="K18" s="2"/>
      <c r="O18" s="1"/>
      <c r="P18" s="1"/>
      <c r="Q18" s="7"/>
      <c r="R18" s="6"/>
      <c r="S18" s="1"/>
      <c r="T18" s="1"/>
      <c r="U18" s="1"/>
      <c r="V18" s="1"/>
      <c r="W18" s="1"/>
      <c r="X18" s="1"/>
      <c r="Y18" s="1"/>
      <c r="Z18" s="1"/>
    </row>
    <row r="19" spans="1:26" ht="12.75">
      <c r="A19" s="9"/>
      <c r="B19" s="2"/>
      <c r="C19" s="2"/>
      <c r="D19" s="2"/>
      <c r="E19" s="2"/>
      <c r="F19" s="2"/>
      <c r="G19" s="1"/>
      <c r="H19" s="2"/>
      <c r="J19" s="1"/>
      <c r="K19" s="2"/>
      <c r="W19" s="1"/>
      <c r="X19" s="1"/>
      <c r="Y19" s="1"/>
      <c r="Z19" s="1"/>
    </row>
    <row r="20" spans="1:26" ht="12.75">
      <c r="A20" s="9"/>
      <c r="B20" s="2"/>
      <c r="C20" s="2"/>
      <c r="D20" s="2"/>
      <c r="E20" s="2"/>
      <c r="F20" s="2"/>
      <c r="G20" s="1"/>
      <c r="H20" s="2"/>
      <c r="I20" s="2"/>
      <c r="J20" s="1"/>
      <c r="K20" s="2"/>
      <c r="O20" s="1"/>
      <c r="P20" s="1"/>
      <c r="Q20" s="7"/>
      <c r="R20" s="6"/>
      <c r="S20" s="1"/>
      <c r="T20" s="1"/>
      <c r="U20" s="1"/>
      <c r="V20" s="1"/>
      <c r="W20" s="1"/>
      <c r="X20" s="1"/>
      <c r="Y20" s="1"/>
      <c r="Z20" s="1"/>
    </row>
    <row r="21" spans="1:26" ht="12.75">
      <c r="A21" s="9"/>
      <c r="B21" s="2"/>
      <c r="C21" s="2"/>
      <c r="D21" s="2"/>
      <c r="E21" s="2"/>
      <c r="F21" s="2"/>
      <c r="G21" s="1"/>
      <c r="H21" s="2"/>
      <c r="I21" s="2"/>
      <c r="J21" s="1"/>
      <c r="K21" s="2"/>
      <c r="O21" s="1"/>
      <c r="P21" s="1"/>
      <c r="Q21" s="7"/>
      <c r="R21" s="6"/>
      <c r="S21" s="1"/>
      <c r="T21" s="1"/>
      <c r="U21" s="1"/>
      <c r="V21" s="1"/>
      <c r="W21" s="1"/>
      <c r="X21" s="1"/>
      <c r="Y21" s="1"/>
      <c r="Z21" s="1"/>
    </row>
    <row r="22" spans="1:26" ht="12.75">
      <c r="A22" s="9"/>
      <c r="C22" s="2"/>
      <c r="D22" s="2"/>
      <c r="E22" s="2"/>
      <c r="F22" s="2"/>
      <c r="G22" s="1"/>
      <c r="O22" s="1"/>
      <c r="P22" s="1"/>
      <c r="Q22" s="7"/>
      <c r="R22" s="6"/>
      <c r="S22" s="1"/>
      <c r="T22" s="1"/>
      <c r="U22" s="1"/>
      <c r="V22" s="1"/>
      <c r="W22" s="1"/>
      <c r="X22" s="1"/>
      <c r="Y22" s="1"/>
      <c r="Z22" s="1"/>
    </row>
    <row r="23" spans="1:26" ht="12.75">
      <c r="A23" s="9"/>
      <c r="B23" s="2"/>
      <c r="C23" s="2"/>
      <c r="D23" s="2"/>
      <c r="E23" s="2"/>
      <c r="F23" s="2"/>
      <c r="G23" s="1"/>
      <c r="O23" s="1"/>
      <c r="P23" s="1"/>
      <c r="Q23" s="7"/>
      <c r="R23" s="6"/>
      <c r="S23" s="1"/>
      <c r="T23" s="1"/>
      <c r="U23" s="1"/>
      <c r="V23" s="1"/>
      <c r="W23" s="1"/>
      <c r="X23" s="1"/>
      <c r="Y23" s="1"/>
      <c r="Z23" s="1"/>
    </row>
    <row r="24" spans="1:26" ht="12.75">
      <c r="A24" s="9"/>
      <c r="B24" s="2"/>
      <c r="C24" s="2"/>
      <c r="D24" s="2"/>
      <c r="E24" s="2"/>
      <c r="F24" s="2"/>
      <c r="G24" s="1"/>
      <c r="O24" s="1"/>
      <c r="P24" s="1"/>
      <c r="Q24" s="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9"/>
      <c r="B25" s="2"/>
      <c r="C25" s="2"/>
      <c r="D25" s="2"/>
      <c r="E25" s="2"/>
      <c r="F25" s="2"/>
      <c r="G25" s="1"/>
      <c r="O25" s="1"/>
      <c r="P25" s="1"/>
      <c r="Q25" s="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9"/>
      <c r="B26" s="2"/>
      <c r="C26" s="2"/>
      <c r="D26" s="2"/>
      <c r="E26" s="2"/>
      <c r="F26" s="2"/>
      <c r="G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9"/>
      <c r="B27" s="2"/>
      <c r="C27" s="2"/>
      <c r="D27" s="2"/>
      <c r="E27" s="2"/>
      <c r="F27" s="2"/>
      <c r="G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9"/>
      <c r="B28" s="2"/>
      <c r="C28" s="2"/>
      <c r="D28" s="2"/>
      <c r="E28" s="2"/>
      <c r="F28" s="2"/>
      <c r="G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9"/>
      <c r="B29" s="2"/>
      <c r="C29" s="2"/>
      <c r="D29" s="2"/>
      <c r="E29" s="2"/>
      <c r="F29" s="2"/>
      <c r="G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9"/>
      <c r="B30" s="2"/>
      <c r="C30" s="2"/>
      <c r="D30" s="2"/>
      <c r="E30" s="2"/>
      <c r="F30" s="2"/>
      <c r="G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9"/>
      <c r="B31" s="2"/>
      <c r="C31" s="2"/>
      <c r="D31" s="2"/>
      <c r="E31" s="2"/>
      <c r="F31" s="2"/>
      <c r="G31" s="1"/>
      <c r="H31" s="2"/>
      <c r="I31" s="2"/>
      <c r="J31" s="1"/>
      <c r="K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9"/>
      <c r="B32" s="2"/>
      <c r="C32" s="2"/>
      <c r="D32" s="2"/>
      <c r="E32" s="2"/>
      <c r="F32" s="2"/>
      <c r="G32" s="1"/>
      <c r="H32" s="2"/>
      <c r="I32" s="2"/>
      <c r="J32" s="1"/>
      <c r="K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9"/>
      <c r="B33" s="2"/>
      <c r="C33" s="2"/>
      <c r="D33" s="2"/>
      <c r="E33" s="2"/>
      <c r="F33" s="2"/>
      <c r="G33" s="1"/>
      <c r="H33" s="2"/>
      <c r="I33" s="2"/>
      <c r="J33" s="1"/>
      <c r="K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9"/>
      <c r="B34" s="2"/>
      <c r="C34" s="2"/>
      <c r="D34" s="2"/>
      <c r="E34" s="2"/>
      <c r="F34" s="2"/>
      <c r="G34" s="1"/>
      <c r="H34" s="2"/>
      <c r="I34" s="2"/>
      <c r="J34" s="1"/>
      <c r="K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9"/>
      <c r="B35" s="2"/>
      <c r="C35" s="2"/>
      <c r="D35" s="2"/>
      <c r="E35" s="2"/>
      <c r="F35" s="2"/>
      <c r="G35" s="1"/>
      <c r="H35" s="2"/>
      <c r="I35" s="2"/>
      <c r="J35" s="1"/>
      <c r="K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9"/>
      <c r="B36" s="2"/>
      <c r="C36" s="2"/>
      <c r="D36" s="2"/>
      <c r="E36" s="2"/>
      <c r="F36" s="2"/>
      <c r="G36" s="1"/>
      <c r="H36" s="2"/>
      <c r="I36" s="2"/>
      <c r="K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9"/>
      <c r="B37" s="2"/>
      <c r="C37" s="2"/>
      <c r="D37" s="2"/>
      <c r="E37" s="2"/>
      <c r="F37" s="2"/>
      <c r="G37" s="1"/>
      <c r="H37" s="2"/>
      <c r="I37" s="2"/>
      <c r="K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9"/>
      <c r="B38" s="2"/>
      <c r="C38" s="2"/>
      <c r="D38" s="2"/>
      <c r="E38" s="2"/>
      <c r="F38" s="2"/>
      <c r="G38" s="1"/>
      <c r="H38" s="2"/>
      <c r="I38" s="2"/>
      <c r="J38" s="1"/>
      <c r="K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9"/>
      <c r="B39" s="2"/>
      <c r="C39" s="2"/>
      <c r="D39" s="2"/>
      <c r="E39" s="2"/>
      <c r="F39" s="2"/>
      <c r="G39" s="1"/>
      <c r="H39" s="2"/>
      <c r="I39" s="2"/>
      <c r="J39" s="1"/>
      <c r="K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9"/>
      <c r="B40" s="2"/>
      <c r="C40" s="2"/>
      <c r="D40" s="2"/>
      <c r="E40" s="2"/>
      <c r="F40" s="2"/>
      <c r="G40" s="1"/>
      <c r="H40" s="2"/>
      <c r="I40" s="2"/>
      <c r="J40" s="1"/>
      <c r="K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9"/>
      <c r="B41" s="2"/>
      <c r="C41" s="2"/>
      <c r="D41" s="2"/>
      <c r="E41" s="2"/>
      <c r="F41" s="2"/>
      <c r="G41" s="1"/>
      <c r="H41" s="2"/>
      <c r="I41" s="2"/>
      <c r="J41" s="1"/>
      <c r="K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9"/>
      <c r="B42" s="2"/>
      <c r="C42" s="2"/>
      <c r="D42" s="2"/>
      <c r="E42" s="2"/>
      <c r="F42" s="2"/>
      <c r="G42" s="1"/>
      <c r="H42" s="2"/>
      <c r="I42" s="2"/>
      <c r="J42" s="1"/>
      <c r="K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9"/>
      <c r="B43" s="2"/>
      <c r="C43" s="2"/>
      <c r="D43" s="2"/>
      <c r="E43" s="2"/>
      <c r="F43" s="2"/>
      <c r="G43" s="1"/>
      <c r="H43" s="2"/>
      <c r="I43" s="2"/>
      <c r="J43" s="1"/>
      <c r="K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11" ht="12.75">
      <c r="A44" s="9"/>
      <c r="B44" s="2"/>
      <c r="C44" s="2"/>
      <c r="D44" s="2"/>
      <c r="E44" s="2"/>
      <c r="F44" s="2"/>
      <c r="G44" s="1"/>
      <c r="H44" s="2"/>
      <c r="I44" s="2"/>
      <c r="J44" s="1"/>
      <c r="K44" s="2"/>
    </row>
    <row r="45" spans="1:11" ht="12.75">
      <c r="A45" s="9"/>
      <c r="B45" s="2"/>
      <c r="C45" s="2"/>
      <c r="D45" s="2"/>
      <c r="E45" s="2"/>
      <c r="F45" s="2"/>
      <c r="G45" s="1"/>
      <c r="H45" s="2"/>
      <c r="I45" s="2"/>
      <c r="J45" s="1"/>
      <c r="K45" s="2"/>
    </row>
    <row r="46" spans="1:11" ht="12.75">
      <c r="A46" s="9"/>
      <c r="B46" s="2"/>
      <c r="C46" s="2"/>
      <c r="D46" s="2"/>
      <c r="E46" s="2"/>
      <c r="F46" s="2"/>
      <c r="G46" s="1"/>
      <c r="H46" s="2"/>
      <c r="I46" s="2"/>
      <c r="J46" s="1"/>
      <c r="K46" s="2"/>
    </row>
    <row r="47" spans="1:11" ht="12.75">
      <c r="A47" s="9"/>
      <c r="B47" s="2"/>
      <c r="C47" s="2"/>
      <c r="D47" s="2"/>
      <c r="E47" s="2"/>
      <c r="F47" s="2"/>
      <c r="G47" s="1"/>
      <c r="H47" s="2"/>
      <c r="I47" s="2"/>
      <c r="J47" s="1"/>
      <c r="K47" s="2"/>
    </row>
    <row r="48" spans="1:11" ht="12.75">
      <c r="A48" s="9"/>
      <c r="B48" s="2"/>
      <c r="C48" s="2"/>
      <c r="D48" s="2"/>
      <c r="E48" s="2"/>
      <c r="F48" s="2"/>
      <c r="G48" s="1"/>
      <c r="H48" s="2"/>
      <c r="I48" s="2"/>
      <c r="J48" s="1"/>
      <c r="K48" s="2"/>
    </row>
    <row r="49" spans="1:11" ht="12.75">
      <c r="A49" s="9"/>
      <c r="B49" s="2"/>
      <c r="C49" s="2"/>
      <c r="D49" s="2"/>
      <c r="E49" s="2"/>
      <c r="F49" s="2"/>
      <c r="G49" s="1"/>
      <c r="H49" s="2"/>
      <c r="I49" s="2"/>
      <c r="J49" s="1"/>
      <c r="K49" s="2"/>
    </row>
    <row r="50" spans="1:11" ht="12.75">
      <c r="A50" s="9"/>
      <c r="B50" s="2"/>
      <c r="C50" s="2"/>
      <c r="D50" s="2"/>
      <c r="E50" s="2"/>
      <c r="F50" s="2"/>
      <c r="G50" s="1"/>
      <c r="H50" s="2"/>
      <c r="I50" s="2"/>
      <c r="J50" s="1"/>
      <c r="K50" s="2"/>
    </row>
    <row r="51" spans="2:11" ht="12.75">
      <c r="B51" s="2"/>
      <c r="C51" s="2"/>
      <c r="D51" s="2"/>
      <c r="E51" s="2"/>
      <c r="F51" s="2"/>
      <c r="G51" s="1"/>
      <c r="H51" s="2"/>
      <c r="I51" s="2"/>
      <c r="J51" s="1"/>
      <c r="K51" s="2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shapeId="119852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Y43"/>
  <sheetViews>
    <sheetView workbookViewId="0" topLeftCell="A1">
      <selection activeCell="D1" sqref="D1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10.8515625" style="0" customWidth="1"/>
    <col min="4" max="4" width="22.28125" style="0" customWidth="1"/>
    <col min="5" max="5" width="6.140625" style="0" customWidth="1"/>
    <col min="8" max="8" width="11.57421875" style="0" customWidth="1"/>
    <col min="9" max="9" width="17.00390625" style="0" customWidth="1"/>
    <col min="10" max="10" width="12.00390625" style="0" customWidth="1"/>
    <col min="11" max="11" width="14.57421875" style="0" customWidth="1"/>
    <col min="12" max="12" width="18.421875" style="0" customWidth="1"/>
    <col min="13" max="13" width="13.421875" style="0" customWidth="1"/>
    <col min="14" max="14" width="15.421875" style="0" customWidth="1"/>
    <col min="15" max="15" width="15.8515625" style="0" customWidth="1"/>
    <col min="16" max="16" width="15.421875" style="0" customWidth="1"/>
    <col min="17" max="17" width="11.140625" style="8" customWidth="1"/>
    <col min="18" max="18" width="10.8515625" style="0" customWidth="1"/>
    <col min="19" max="19" width="11.00390625" style="8" customWidth="1"/>
    <col min="22" max="22" width="7.28125" style="0" customWidth="1"/>
  </cols>
  <sheetData>
    <row r="1" spans="1:25" ht="51.75" customHeight="1">
      <c r="A1" s="9" t="s">
        <v>14</v>
      </c>
      <c r="B1" s="9" t="s">
        <v>13</v>
      </c>
      <c r="C1" s="9" t="s">
        <v>15</v>
      </c>
      <c r="D1" s="9" t="s">
        <v>25</v>
      </c>
      <c r="F1" s="9" t="s">
        <v>22</v>
      </c>
      <c r="G1" s="9"/>
      <c r="H1" s="9" t="s">
        <v>9</v>
      </c>
      <c r="I1" s="9" t="s">
        <v>10</v>
      </c>
      <c r="J1" s="9" t="s">
        <v>11</v>
      </c>
      <c r="K1" s="9" t="s">
        <v>30</v>
      </c>
      <c r="L1" s="9" t="s">
        <v>20</v>
      </c>
      <c r="M1" s="9" t="s">
        <v>21</v>
      </c>
      <c r="N1" s="9" t="s">
        <v>24</v>
      </c>
      <c r="O1" s="9" t="s">
        <v>29</v>
      </c>
      <c r="P1" s="9" t="s">
        <v>23</v>
      </c>
      <c r="Q1" s="9" t="s">
        <v>31</v>
      </c>
      <c r="R1" s="9" t="s">
        <v>27</v>
      </c>
      <c r="S1" s="9" t="s">
        <v>28</v>
      </c>
      <c r="W1" s="9"/>
      <c r="X1" s="9"/>
      <c r="Y1" s="9"/>
    </row>
    <row r="2" spans="1:25" ht="38.25">
      <c r="A2" s="12">
        <v>87177</v>
      </c>
      <c r="B2" s="10">
        <v>31</v>
      </c>
      <c r="C2" s="12">
        <f>A2/B2</f>
        <v>2812.1612903225805</v>
      </c>
      <c r="D2" s="10">
        <v>90</v>
      </c>
      <c r="F2" s="14">
        <f>K2/I2</f>
        <v>1.5555555555555554</v>
      </c>
      <c r="G2" s="10" t="s">
        <v>16</v>
      </c>
      <c r="H2" s="10">
        <v>1.4</v>
      </c>
      <c r="I2" s="10">
        <v>25</v>
      </c>
      <c r="J2" s="11">
        <f>H2*I2</f>
        <v>35</v>
      </c>
      <c r="K2" s="11">
        <f>J2/$B$19</f>
        <v>38.888888888888886</v>
      </c>
      <c r="L2" s="10"/>
      <c r="M2" s="10"/>
      <c r="N2" s="10"/>
      <c r="O2" s="10"/>
      <c r="P2" s="10"/>
      <c r="R2" s="9"/>
      <c r="W2" s="9"/>
      <c r="X2" s="9"/>
      <c r="Y2" s="9"/>
    </row>
    <row r="3" spans="1:25" ht="25.5">
      <c r="A3" s="13"/>
      <c r="B3" s="13"/>
      <c r="C3" s="13"/>
      <c r="F3" s="14">
        <f>K3/I3</f>
        <v>1.5555555555555556</v>
      </c>
      <c r="G3" s="10" t="s">
        <v>17</v>
      </c>
      <c r="H3" s="10">
        <v>1.4</v>
      </c>
      <c r="I3" s="10">
        <v>44</v>
      </c>
      <c r="J3" s="11">
        <f>H3*I3</f>
        <v>61.599999999999994</v>
      </c>
      <c r="K3" s="11">
        <f>J3/$B$19</f>
        <v>68.44444444444444</v>
      </c>
      <c r="L3" s="10">
        <v>7.5</v>
      </c>
      <c r="M3" s="12">
        <f>$C$2*L3</f>
        <v>21091.209677419352</v>
      </c>
      <c r="N3" s="12">
        <f>M3/$D$2</f>
        <v>234.34677419354836</v>
      </c>
      <c r="O3" s="12">
        <f>N3-K2+K3</f>
        <v>263.9023297491039</v>
      </c>
      <c r="P3" s="12">
        <f>N3-J2+J3</f>
        <v>260.9467741935483</v>
      </c>
      <c r="R3" s="9"/>
      <c r="W3" s="9"/>
      <c r="X3" s="9"/>
      <c r="Y3" s="9"/>
    </row>
    <row r="4" spans="1:25" ht="25.5">
      <c r="A4" s="13"/>
      <c r="B4" s="13"/>
      <c r="C4" s="13"/>
      <c r="D4" s="10"/>
      <c r="F4" s="14">
        <f>K4/I4</f>
        <v>1.7777777777777777</v>
      </c>
      <c r="G4" s="10" t="s">
        <v>18</v>
      </c>
      <c r="H4" s="10">
        <v>1.6</v>
      </c>
      <c r="I4" s="10">
        <v>135</v>
      </c>
      <c r="J4" s="11">
        <f>H4*I4</f>
        <v>216</v>
      </c>
      <c r="K4" s="11">
        <f>J4/$B$19</f>
        <v>240</v>
      </c>
      <c r="L4" s="10">
        <v>12</v>
      </c>
      <c r="M4" s="12">
        <f>$C$2*L4</f>
        <v>33745.93548387097</v>
      </c>
      <c r="N4" s="12">
        <f>M4/$D$2</f>
        <v>374.95483870967746</v>
      </c>
      <c r="O4" s="12">
        <f>N4-K3+K4</f>
        <v>546.510394265233</v>
      </c>
      <c r="P4" s="12">
        <f>N4-J3+J4</f>
        <v>529.3548387096774</v>
      </c>
      <c r="R4" s="9"/>
      <c r="W4" s="9"/>
      <c r="X4" s="9"/>
      <c r="Y4" s="9"/>
    </row>
    <row r="5" spans="3:25" ht="25.5">
      <c r="C5" s="10"/>
      <c r="F5" s="14">
        <f>K5/I5</f>
        <v>2.0444444444444447</v>
      </c>
      <c r="G5" s="10" t="s">
        <v>19</v>
      </c>
      <c r="H5" s="10">
        <v>1.84</v>
      </c>
      <c r="I5" s="10">
        <v>277</v>
      </c>
      <c r="J5" s="11">
        <f>H5*I5</f>
        <v>509.68</v>
      </c>
      <c r="K5" s="11">
        <f>J5/$B$19</f>
        <v>566.3111111111111</v>
      </c>
      <c r="L5" s="10">
        <v>11</v>
      </c>
      <c r="M5" s="12">
        <f>$C$2*L5</f>
        <v>30933.774193548386</v>
      </c>
      <c r="N5" s="12">
        <f>M5/$D$2</f>
        <v>343.7086021505376</v>
      </c>
      <c r="O5" s="12">
        <f>N5-K4+K5</f>
        <v>670.0197132616488</v>
      </c>
      <c r="P5" s="12">
        <f>N5-J4+J5</f>
        <v>637.3886021505376</v>
      </c>
      <c r="W5" s="9"/>
      <c r="X5" s="9"/>
      <c r="Y5" s="9"/>
    </row>
    <row r="6" spans="3:25" ht="12.75">
      <c r="C6" s="10"/>
      <c r="E6" s="9"/>
      <c r="G6" s="10"/>
      <c r="H6" s="10"/>
      <c r="I6" s="10"/>
      <c r="J6" s="11"/>
      <c r="K6" s="11"/>
      <c r="L6" s="10"/>
      <c r="T6" s="9"/>
      <c r="W6" s="9"/>
      <c r="X6" s="9"/>
      <c r="Y6" s="9"/>
    </row>
    <row r="7" spans="3:25" ht="12.75">
      <c r="C7" s="10"/>
      <c r="E7" s="9"/>
      <c r="G7" s="10"/>
      <c r="H7" s="10"/>
      <c r="I7" s="10"/>
      <c r="J7" s="10"/>
      <c r="K7" s="10"/>
      <c r="L7" s="10"/>
      <c r="M7" s="12">
        <f>SUM(M3:M5)</f>
        <v>85770.9193548387</v>
      </c>
      <c r="N7" s="12">
        <f>SUM(N3:N5)</f>
        <v>953.0102150537634</v>
      </c>
      <c r="O7" s="12">
        <f>SUM(O3:O5)</f>
        <v>1480.4324372759856</v>
      </c>
      <c r="P7" s="12">
        <f>SUM(P3:P5)</f>
        <v>1427.6902150537635</v>
      </c>
      <c r="Q7" s="8">
        <v>75</v>
      </c>
      <c r="R7" s="19">
        <f>N7+J5</f>
        <v>1462.6902150537635</v>
      </c>
      <c r="S7" s="20">
        <f>R7-Q7</f>
        <v>1387.6902150537635</v>
      </c>
      <c r="W7" s="9"/>
      <c r="X7" s="9"/>
      <c r="Y7" s="9"/>
    </row>
    <row r="8" spans="3:25" ht="12.75">
      <c r="C8" s="10"/>
      <c r="E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9"/>
      <c r="R8" s="9"/>
      <c r="S8" s="9"/>
      <c r="W8" s="9"/>
      <c r="X8" s="9"/>
      <c r="Y8" s="9"/>
    </row>
    <row r="9" spans="3:25" ht="12.75">
      <c r="C9" s="10"/>
      <c r="E9" s="9"/>
      <c r="M9" s="10"/>
      <c r="N9" s="10"/>
      <c r="O9" s="10"/>
      <c r="P9" s="10"/>
      <c r="Q9" s="9"/>
      <c r="R9" s="9"/>
      <c r="S9" s="9"/>
      <c r="W9" s="9"/>
      <c r="X9" s="9"/>
      <c r="Y9" s="9"/>
    </row>
    <row r="10" spans="3:25" ht="63.75">
      <c r="C10" s="10"/>
      <c r="D10" s="10"/>
      <c r="E10" s="9"/>
      <c r="H10" s="9" t="s">
        <v>33</v>
      </c>
      <c r="I10" s="9" t="s">
        <v>37</v>
      </c>
      <c r="J10" s="10" t="s">
        <v>34</v>
      </c>
      <c r="K10" s="10" t="s">
        <v>35</v>
      </c>
      <c r="M10" s="9" t="s">
        <v>20</v>
      </c>
      <c r="N10" s="9" t="s">
        <v>21</v>
      </c>
      <c r="O10" s="9" t="s">
        <v>36</v>
      </c>
      <c r="P10" s="9" t="s">
        <v>31</v>
      </c>
      <c r="Q10" s="10" t="s">
        <v>32</v>
      </c>
      <c r="S10" s="10"/>
      <c r="W10" s="9"/>
      <c r="X10" s="9"/>
      <c r="Y10" s="9"/>
    </row>
    <row r="11" spans="1:25" ht="38.25">
      <c r="A11" s="10">
        <v>60</v>
      </c>
      <c r="B11" s="10">
        <v>2</v>
      </c>
      <c r="C11" s="10">
        <f>A11/B11</f>
        <v>30</v>
      </c>
      <c r="D11" s="10">
        <v>1</v>
      </c>
      <c r="E11" s="9"/>
      <c r="G11" s="10" t="s">
        <v>16</v>
      </c>
      <c r="H11" s="10">
        <v>10</v>
      </c>
      <c r="I11" s="10"/>
      <c r="J11" s="10"/>
      <c r="K11" s="9"/>
      <c r="M11" s="10"/>
      <c r="N11" s="10"/>
      <c r="P11" s="10"/>
      <c r="Q11" s="10"/>
      <c r="S11" s="10"/>
      <c r="T11" s="9"/>
      <c r="U11" s="9"/>
      <c r="V11" s="9"/>
      <c r="W11" s="9"/>
      <c r="X11" s="9"/>
      <c r="Y11" s="9"/>
    </row>
    <row r="12" spans="3:25" ht="25.5">
      <c r="C12" s="10"/>
      <c r="D12" s="10"/>
      <c r="E12" s="9"/>
      <c r="G12" s="10" t="s">
        <v>17</v>
      </c>
      <c r="H12" s="10">
        <v>10</v>
      </c>
      <c r="I12" s="10">
        <f>N12/$D$11</f>
        <v>30</v>
      </c>
      <c r="J12" s="10">
        <f>I12-H11+H12</f>
        <v>30</v>
      </c>
      <c r="K12" s="9"/>
      <c r="M12" s="10">
        <v>1</v>
      </c>
      <c r="N12" s="10">
        <f>$C$11*M12</f>
        <v>30</v>
      </c>
      <c r="O12" s="10"/>
      <c r="P12" s="10"/>
      <c r="Q12" s="10"/>
      <c r="S12" s="10"/>
      <c r="T12" s="9"/>
      <c r="U12" s="9"/>
      <c r="V12" s="9"/>
      <c r="W12" s="9"/>
      <c r="X12" s="9"/>
      <c r="Y12" s="9"/>
    </row>
    <row r="13" spans="3:25" ht="25.5">
      <c r="C13" s="10"/>
      <c r="D13" s="10"/>
      <c r="E13" s="9"/>
      <c r="G13" s="10" t="s">
        <v>18</v>
      </c>
      <c r="H13" s="10">
        <v>20</v>
      </c>
      <c r="I13" s="10">
        <f>N13/$D$11</f>
        <v>30</v>
      </c>
      <c r="J13" s="10">
        <f>I13-H12+H13</f>
        <v>40</v>
      </c>
      <c r="K13" s="9"/>
      <c r="M13" s="10">
        <v>1</v>
      </c>
      <c r="N13" s="10">
        <f>$C$11*M13</f>
        <v>30</v>
      </c>
      <c r="O13" s="10"/>
      <c r="P13" s="10"/>
      <c r="Q13" s="10"/>
      <c r="S13" s="10"/>
      <c r="T13" s="9"/>
      <c r="U13" s="9"/>
      <c r="V13" s="9"/>
      <c r="W13" s="9"/>
      <c r="X13" s="9"/>
      <c r="Y13" s="9"/>
    </row>
    <row r="14" spans="3:25" ht="12.75">
      <c r="C14" s="10"/>
      <c r="D14" s="10"/>
      <c r="E14" s="9"/>
      <c r="J14" s="10"/>
      <c r="K14" s="9"/>
      <c r="M14" s="10"/>
      <c r="N14" s="10"/>
      <c r="O14" s="10"/>
      <c r="P14" s="10"/>
      <c r="Q14" s="10"/>
      <c r="S14" s="10"/>
      <c r="T14" s="9"/>
      <c r="U14" s="9"/>
      <c r="V14" s="9"/>
      <c r="W14" s="9"/>
      <c r="X14" s="9"/>
      <c r="Y14" s="9"/>
    </row>
    <row r="15" spans="3:25" ht="12.75">
      <c r="C15" s="10"/>
      <c r="D15" s="10"/>
      <c r="E15" s="9"/>
      <c r="I15" s="10"/>
      <c r="J15" s="10"/>
      <c r="K15" s="9"/>
      <c r="M15" s="10"/>
      <c r="N15" s="10"/>
      <c r="O15" s="10"/>
      <c r="P15" s="10"/>
      <c r="Q15" s="10"/>
      <c r="R15" s="10"/>
      <c r="S15" s="10"/>
      <c r="T15" s="9"/>
      <c r="U15" s="9"/>
      <c r="V15" s="9"/>
      <c r="W15" s="9"/>
      <c r="X15" s="9"/>
      <c r="Y15" s="9"/>
    </row>
    <row r="16" spans="3:25" ht="12.75">
      <c r="C16" s="10"/>
      <c r="D16" s="10"/>
      <c r="E16" s="9"/>
      <c r="G16" s="10" t="s">
        <v>0</v>
      </c>
      <c r="I16" s="10">
        <f>SUM(I12:I13)</f>
        <v>60</v>
      </c>
      <c r="J16" s="10">
        <f>SUM(J12:J15)</f>
        <v>70</v>
      </c>
      <c r="K16" s="9">
        <f>H11+J16</f>
        <v>80</v>
      </c>
      <c r="M16" s="10"/>
      <c r="N16" s="10">
        <f>SUM(N12:N15)</f>
        <v>60</v>
      </c>
      <c r="O16" s="10">
        <f>I16+H13-P16</f>
        <v>60</v>
      </c>
      <c r="P16" s="10">
        <v>20</v>
      </c>
      <c r="Q16" s="10">
        <f>A11/O16</f>
        <v>1</v>
      </c>
      <c r="R16" s="10"/>
      <c r="S16" s="9"/>
      <c r="T16" s="9"/>
      <c r="U16" s="9"/>
      <c r="V16" s="9"/>
      <c r="W16" s="9"/>
      <c r="X16" s="9"/>
      <c r="Y16" s="9"/>
    </row>
    <row r="17" spans="1:25" ht="12.75">
      <c r="A17" s="9" t="s">
        <v>12</v>
      </c>
      <c r="B17" s="9">
        <v>0.7</v>
      </c>
      <c r="C17" s="10"/>
      <c r="D17" s="10"/>
      <c r="E17" s="9"/>
      <c r="J17" s="10"/>
      <c r="K17" s="10"/>
      <c r="M17" s="10"/>
      <c r="N17" s="10"/>
      <c r="O17" s="10"/>
      <c r="P17" s="10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9"/>
      <c r="B18" s="9">
        <v>0.8</v>
      </c>
      <c r="C18" s="10"/>
      <c r="D18" s="10"/>
      <c r="E18" s="9"/>
      <c r="J18" s="10"/>
      <c r="K18" s="10"/>
      <c r="M18" s="10"/>
      <c r="N18" s="10"/>
      <c r="O18" s="10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38.25">
      <c r="A19" s="9"/>
      <c r="B19" s="9">
        <v>0.9</v>
      </c>
      <c r="C19" s="10"/>
      <c r="D19" s="10"/>
      <c r="G19" s="10" t="s">
        <v>16</v>
      </c>
      <c r="H19" s="11">
        <f>J2</f>
        <v>35</v>
      </c>
      <c r="I19" s="10"/>
      <c r="J19" s="10"/>
      <c r="K19" s="10"/>
      <c r="M19" s="10"/>
      <c r="N19" s="10"/>
      <c r="O19" s="10"/>
      <c r="P19" s="10"/>
      <c r="Q19" s="10"/>
      <c r="R19" s="10"/>
      <c r="S19" s="10"/>
      <c r="T19" s="10"/>
      <c r="U19" s="9"/>
      <c r="V19" s="9"/>
      <c r="W19" s="9"/>
      <c r="X19" s="9"/>
      <c r="Y19" s="9"/>
    </row>
    <row r="20" spans="1:25" ht="25.5">
      <c r="A20" s="9"/>
      <c r="B20" s="9"/>
      <c r="C20" s="10"/>
      <c r="D20" s="10"/>
      <c r="G20" s="10" t="s">
        <v>17</v>
      </c>
      <c r="H20" s="11">
        <f>J3</f>
        <v>61.599999999999994</v>
      </c>
      <c r="I20" s="11">
        <f>N20/$D$2</f>
        <v>234.34677419354836</v>
      </c>
      <c r="J20" s="11">
        <f>I20-H19+H20</f>
        <v>260.9467741935483</v>
      </c>
      <c r="K20" s="10"/>
      <c r="M20" s="10">
        <f>L3</f>
        <v>7.5</v>
      </c>
      <c r="N20" s="11">
        <f>$C$2*M20</f>
        <v>21091.209677419352</v>
      </c>
      <c r="O20" s="10"/>
      <c r="P20" s="10"/>
      <c r="Q20" s="10"/>
      <c r="R20" s="10"/>
      <c r="S20" s="10"/>
      <c r="T20" s="10"/>
      <c r="U20" s="9"/>
      <c r="V20" s="9"/>
      <c r="W20" s="9"/>
      <c r="X20" s="9"/>
      <c r="Y20" s="9"/>
    </row>
    <row r="21" spans="1:25" ht="25.5">
      <c r="A21" s="9"/>
      <c r="B21" s="9"/>
      <c r="C21" s="10"/>
      <c r="G21" s="10" t="s">
        <v>18</v>
      </c>
      <c r="H21" s="11">
        <f>J4</f>
        <v>216</v>
      </c>
      <c r="I21" s="11">
        <f>N21/$D$2</f>
        <v>374.95483870967746</v>
      </c>
      <c r="J21" s="11">
        <f>I21-H20+H21</f>
        <v>529.3548387096774</v>
      </c>
      <c r="K21" s="10"/>
      <c r="M21" s="10">
        <f>L4</f>
        <v>12</v>
      </c>
      <c r="N21" s="11">
        <f>$C$2*M21</f>
        <v>33745.93548387097</v>
      </c>
      <c r="O21" s="10"/>
      <c r="P21" s="10"/>
      <c r="Q21" s="10"/>
      <c r="R21" s="10"/>
      <c r="S21" s="10"/>
      <c r="T21" s="10"/>
      <c r="U21" s="9"/>
      <c r="V21" s="9"/>
      <c r="W21" s="9"/>
      <c r="X21" s="9"/>
      <c r="Y21" s="9"/>
    </row>
    <row r="22" spans="1:25" ht="25.5">
      <c r="A22" s="9"/>
      <c r="B22" s="9"/>
      <c r="C22" s="10"/>
      <c r="G22" s="10" t="s">
        <v>19</v>
      </c>
      <c r="H22" s="11">
        <f>J5</f>
        <v>509.68</v>
      </c>
      <c r="I22" s="11">
        <f>N22/$D$2</f>
        <v>343.7086021505376</v>
      </c>
      <c r="J22" s="11">
        <f>I22-H21+H22</f>
        <v>637.3886021505376</v>
      </c>
      <c r="K22" s="10"/>
      <c r="M22" s="10">
        <f>L5</f>
        <v>11</v>
      </c>
      <c r="N22" s="11">
        <f>$C$2*M22</f>
        <v>30933.774193548386</v>
      </c>
      <c r="O22" s="10"/>
      <c r="Q22" s="10"/>
      <c r="R22" s="10"/>
      <c r="S22" s="10"/>
      <c r="T22" s="10"/>
      <c r="U22" s="9"/>
      <c r="V22" s="9"/>
      <c r="W22" s="9"/>
      <c r="X22" s="9"/>
      <c r="Y22" s="9"/>
    </row>
    <row r="23" spans="1:25" ht="12.75">
      <c r="A23" s="9"/>
      <c r="B23" s="9"/>
      <c r="C23" s="10"/>
      <c r="G23" s="10"/>
      <c r="H23" s="10"/>
      <c r="I23" s="10"/>
      <c r="J23" s="10"/>
      <c r="K23" s="10"/>
      <c r="M23" s="10"/>
      <c r="N23" s="10"/>
      <c r="O23" s="10"/>
      <c r="P23" s="10"/>
      <c r="Q23" s="10"/>
      <c r="R23" s="10"/>
      <c r="S23" s="10"/>
      <c r="T23" s="10"/>
      <c r="U23" s="9"/>
      <c r="V23" s="9"/>
      <c r="W23" s="9"/>
      <c r="X23" s="9"/>
      <c r="Y23" s="9"/>
    </row>
    <row r="24" spans="1:25" ht="12.75">
      <c r="A24" s="9"/>
      <c r="B24" s="9"/>
      <c r="C24" s="10"/>
      <c r="G24" s="10" t="s">
        <v>0</v>
      </c>
      <c r="H24" s="10"/>
      <c r="I24" s="11">
        <f>SUM(I19:I22)</f>
        <v>953.0102150537634</v>
      </c>
      <c r="J24" s="11">
        <f>SUM(J20:J23)</f>
        <v>1427.6902150537635</v>
      </c>
      <c r="K24" s="11">
        <f>J24+H19</f>
        <v>1462.6902150537635</v>
      </c>
      <c r="M24" s="10"/>
      <c r="N24" s="11">
        <f>SUM(N20:N23)</f>
        <v>85770.9193548387</v>
      </c>
      <c r="O24" s="11">
        <f>I24+H22-P24</f>
        <v>1387.6902150537635</v>
      </c>
      <c r="P24" s="10">
        <v>75</v>
      </c>
      <c r="Q24" s="11">
        <f>A2/O24</f>
        <v>62.821657927898904</v>
      </c>
      <c r="R24" s="10"/>
      <c r="S24" s="10"/>
      <c r="T24" s="10"/>
      <c r="U24" s="9"/>
      <c r="V24" s="9"/>
      <c r="W24" s="9"/>
      <c r="X24" s="9"/>
      <c r="Y24" s="9"/>
    </row>
    <row r="25" spans="3:25" ht="12.75">
      <c r="C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9"/>
      <c r="V25" s="9"/>
      <c r="W25" s="9"/>
      <c r="X25" s="9"/>
      <c r="Y25" s="9"/>
    </row>
    <row r="26" spans="3:25" ht="12.75">
      <c r="C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9"/>
      <c r="V26" s="9"/>
      <c r="W26" s="9"/>
      <c r="X26" s="9"/>
      <c r="Y26" s="9"/>
    </row>
    <row r="27" spans="3:25" ht="12.75">
      <c r="C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9"/>
      <c r="V27" s="9"/>
      <c r="W27" s="9"/>
      <c r="X27" s="9"/>
      <c r="Y27" s="9"/>
    </row>
    <row r="28" spans="3:25" ht="12.75">
      <c r="C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9"/>
      <c r="V28" s="9"/>
      <c r="W28" s="9"/>
      <c r="X28" s="9"/>
      <c r="Y28" s="9"/>
    </row>
    <row r="29" spans="3:25" ht="12.75">
      <c r="C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9"/>
      <c r="V29" s="9"/>
      <c r="W29" s="9"/>
      <c r="X29" s="9"/>
      <c r="Y29" s="9"/>
    </row>
    <row r="30" spans="7:25" ht="12.75"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9"/>
      <c r="V30" s="9"/>
      <c r="W30" s="9"/>
      <c r="X30" s="9"/>
      <c r="Y30" s="9"/>
    </row>
    <row r="31" spans="7:25" ht="12.75"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9"/>
      <c r="V31" s="9"/>
      <c r="W31" s="9"/>
      <c r="X31" s="9"/>
      <c r="Y31" s="9"/>
    </row>
    <row r="32" spans="7:25" ht="12.75"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9"/>
      <c r="V32" s="9"/>
      <c r="W32" s="9"/>
      <c r="X32" s="9"/>
      <c r="Y32" s="9"/>
    </row>
    <row r="33" spans="7:25" ht="12.75"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7:25" ht="12.75"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7:25" ht="12.75"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7:25" ht="12.75"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7:25" ht="12.75"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7:25" ht="12.75"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0:25" ht="12.75"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2:25" ht="12.75"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2:25" ht="12.75"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2:25" ht="12.75"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2:25" ht="12.75"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Valentine Prigarin</dc:creator>
  <cp:keywords/>
  <dc:description/>
  <cp:lastModifiedBy>Valentine Prigarin</cp:lastModifiedBy>
  <dcterms:created xsi:type="dcterms:W3CDTF">2011-12-02T05:52:32Z</dcterms:created>
  <dcterms:modified xsi:type="dcterms:W3CDTF">2013-09-16T10:12:10Z</dcterms:modified>
  <cp:category/>
  <cp:version/>
  <cp:contentType/>
  <cp:contentStatus/>
</cp:coreProperties>
</file>