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05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Aurum</author>
  </authors>
  <commentList>
    <comment ref="A37" authorId="0">
      <text>
        <r>
          <rPr>
            <sz val="10"/>
            <rFont val="Tahoma"/>
            <family val="2"/>
          </rPr>
          <t>нагрузка на крыло*дальность*скорость (М)/мощность (крейс.)</t>
        </r>
      </text>
    </comment>
    <comment ref="A17" authorId="0">
      <text>
        <r>
          <rPr>
            <b/>
            <sz val="8"/>
            <rFont val="Tahoma"/>
            <family val="0"/>
          </rPr>
          <t>Aurum:</t>
        </r>
        <r>
          <rPr>
            <sz val="8"/>
            <rFont val="Tahoma"/>
            <family val="0"/>
          </rPr>
          <t xml:space="preserve">
Отношение массы топлика к массе планера</t>
        </r>
      </text>
    </comment>
    <comment ref="A18" authorId="0">
      <text>
        <r>
          <rPr>
            <b/>
            <sz val="8"/>
            <rFont val="Tahoma"/>
            <family val="0"/>
          </rPr>
          <t>Aurum:</t>
        </r>
        <r>
          <rPr>
            <sz val="8"/>
            <rFont val="Tahoma"/>
            <family val="0"/>
          </rPr>
          <t xml:space="preserve">
Отношение полезной нагрузке к массе планера</t>
        </r>
      </text>
    </comment>
    <comment ref="A19" authorId="0">
      <text>
        <r>
          <rPr>
            <b/>
            <sz val="8"/>
            <rFont val="Tahoma"/>
            <family val="0"/>
          </rPr>
          <t>Aurum:</t>
        </r>
        <r>
          <rPr>
            <sz val="8"/>
            <rFont val="Tahoma"/>
            <family val="0"/>
          </rPr>
          <t xml:space="preserve">
Отношение макс. массы нагрузки к массе планера</t>
        </r>
      </text>
    </comment>
  </commentList>
</comments>
</file>

<file path=xl/sharedStrings.xml><?xml version="1.0" encoding="utf-8"?>
<sst xmlns="http://schemas.openxmlformats.org/spreadsheetml/2006/main" count="109" uniqueCount="106">
  <si>
    <t>Модификация</t>
  </si>
  <si>
    <t>Размах крыла, м</t>
  </si>
  <si>
    <t>Длина самолета, м</t>
  </si>
  <si>
    <t>Высота самолета, м</t>
  </si>
  <si>
    <t>Площадь крыла, м2</t>
  </si>
  <si>
    <t>Масса, кг</t>
  </si>
  <si>
    <t>  пустого самолета</t>
  </si>
  <si>
    <t>  нормальная взлетная</t>
  </si>
  <si>
    <t>  максимальная взлетная</t>
  </si>
  <si>
    <t>Тип двигателя</t>
  </si>
  <si>
    <t>4 ТРД J79-GE-5A/B</t>
  </si>
  <si>
    <t>Тяга, кгс</t>
  </si>
  <si>
    <t>  нормальная</t>
  </si>
  <si>
    <t>4 x 4400</t>
  </si>
  <si>
    <t>  боевая</t>
  </si>
  <si>
    <t>4 x 4672</t>
  </si>
  <si>
    <t>  на форсаже</t>
  </si>
  <si>
    <t>4 x 7076</t>
  </si>
  <si>
    <t>Максимальная скорость, км/ч</t>
  </si>
  <si>
    <t>  на высоте</t>
  </si>
  <si>
    <t>  у земли</t>
  </si>
  <si>
    <t>Крейсерская скорость, км/ч</t>
  </si>
  <si>
    <t>Практическая дальность, км</t>
  </si>
  <si>
    <t>  без дозаправки</t>
  </si>
  <si>
    <t>  с одной дозаправкой</t>
  </si>
  <si>
    <t>  с полной боевой нагрузкой</t>
  </si>
  <si>
    <t>  у земли</t>
  </si>
  <si>
    <t>Макс. скороподъемность, м/мин</t>
  </si>
  <si>
    <t>Практический потолок, м</t>
  </si>
  <si>
    <t>Экипаж, чел</t>
  </si>
  <si>
    <t>Вооружение:</t>
  </si>
  <si>
    <t>Боевая нагрузка</t>
  </si>
  <si>
    <t>до 7700 кг: контейнеры с вооружением MB-1C, MA-1C, MC-1, MB-1, TCP и/или 4 термоядерные бомбы Mk43 под крыльями</t>
  </si>
  <si>
    <t>одна 20-мм шестиствольная пушка General Electric T-171E-3 (1200 патронов)</t>
  </si>
  <si>
    <t>6 ТРД General Electric YJ93-GE-3</t>
  </si>
  <si>
    <t>ядерное оружие различного типа</t>
  </si>
  <si>
    <t>2126 (М=2,2)</t>
  </si>
  <si>
    <t>980 (М=0,91)</t>
  </si>
  <si>
    <t>4 ТРД РД36-41</t>
  </si>
  <si>
    <t>Разбег, м</t>
  </si>
  <si>
    <t>Пробег, м</t>
  </si>
  <si>
    <t>2 стратегические ракеты воздух-поверхность</t>
  </si>
  <si>
    <t xml:space="preserve">  топлива</t>
  </si>
  <si>
    <t>Concorde</t>
  </si>
  <si>
    <t>4 х 14750</t>
  </si>
  <si>
    <t>144 пассажира</t>
  </si>
  <si>
    <t>Ту-144Д</t>
  </si>
  <si>
    <t>4 ТРД РД-36-51А</t>
  </si>
  <si>
    <t>4 х 20000</t>
  </si>
  <si>
    <t>150 пассажиров</t>
  </si>
  <si>
    <t>3220 (М=3,08)</t>
  </si>
  <si>
    <t>3200 (М=3,0)</t>
  </si>
  <si>
    <t>Нагрузка на крыло</t>
  </si>
  <si>
    <t>Эффективность по топливу</t>
  </si>
  <si>
    <t>4 х 17260</t>
  </si>
  <si>
    <t>SR-71A</t>
  </si>
  <si>
    <t>2 ТРДДФ Pratt Whithey J-58 (JT-11D-20B)</t>
  </si>
  <si>
    <t>2 х 10430</t>
  </si>
  <si>
    <t>2 х 14740</t>
  </si>
  <si>
    <t>3300 (М=3,1)</t>
  </si>
  <si>
    <t>3087 (М=2,9)</t>
  </si>
  <si>
    <t>4 ТРДФ Rolls-Royce/SNECMA Olympus 593 Mk.621</t>
  </si>
  <si>
    <t>3000 (М=2,82)</t>
  </si>
  <si>
    <t>2120 (М=2,0)</t>
  </si>
  <si>
    <t>2280 (М=2,15)</t>
  </si>
  <si>
    <t>Эффективность по нагрузке</t>
  </si>
  <si>
    <t>4 (2) </t>
  </si>
  <si>
    <t>  нормальная посадочная</t>
  </si>
  <si>
    <t>3 (2)</t>
  </si>
  <si>
    <t xml:space="preserve">  взлётная</t>
  </si>
  <si>
    <t xml:space="preserve">  посадочная</t>
  </si>
  <si>
    <t>6 х 8028</t>
  </si>
  <si>
    <t>2230 (М=2,1)</t>
  </si>
  <si>
    <t>2230 (М=2,23)</t>
  </si>
  <si>
    <t>4 х 5000</t>
  </si>
  <si>
    <t>6 х 13075</t>
  </si>
  <si>
    <t>6 х 8626</t>
  </si>
  <si>
    <t>4 x 4550</t>
  </si>
  <si>
    <t>4 x 4000 (?)</t>
  </si>
  <si>
    <t>Т-4 "Сотка"</t>
  </si>
  <si>
    <t>XB-70 Valkyrie</t>
  </si>
  <si>
    <t>B-58 Hustler</t>
  </si>
  <si>
    <t>1150 (М=1,0)</t>
  </si>
  <si>
    <t>Интегральное качество</t>
  </si>
  <si>
    <t>Эффективность по планеру</t>
  </si>
  <si>
    <t>with afterburner</t>
  </si>
  <si>
    <t>0,85 lb/(h·lbf)</t>
  </si>
  <si>
    <t>military thrust</t>
  </si>
  <si>
    <t>1,965 lb/(h·lbf)</t>
  </si>
  <si>
    <t>1,9 lb/(lbf-h)</t>
  </si>
  <si>
    <t>0,9 lb/(lbf-h)</t>
  </si>
  <si>
    <t>1,800 lb/(h·lbf)</t>
  </si>
  <si>
    <t>0,700 lb/(h·lbf)</t>
  </si>
  <si>
    <t>Первый полёт</t>
  </si>
  <si>
    <t>4 х 16500</t>
  </si>
  <si>
    <t>Углы стреловидности, град.</t>
  </si>
  <si>
    <t xml:space="preserve">  консоли</t>
  </si>
  <si>
    <t xml:space="preserve">  основного крыла</t>
  </si>
  <si>
    <t>76°</t>
  </si>
  <si>
    <t>57°</t>
  </si>
  <si>
    <t>60°</t>
  </si>
  <si>
    <t>65,57°</t>
  </si>
  <si>
    <t>75-85°</t>
  </si>
  <si>
    <t>50-65°</t>
  </si>
  <si>
    <t>до 29484</t>
  </si>
  <si>
    <t>Масса двигателей,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</si>
</sst>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[$-FC19]d\ mmmm\ yyyy\ &quot;г.&quot;"/>
    <numFmt numFmtId="175" formatCode="[$-F800]dddd\,\ mmmm\ dd\,\ yyyy"/>
  </numFmts>
  <fonts count="12">
    <font>
      <sz val="12"/>
      <name val="Verdana"/>
      <family val="0"/>
    </font>
    <font>
      <sz val="12"/>
      <name val="Times New Roman"/>
      <family val="1"/>
    </font>
    <font>
      <sz val="8"/>
      <name val="Verdana"/>
      <family val="0"/>
    </font>
    <font>
      <b/>
      <sz val="12"/>
      <name val="Verdana"/>
      <family val="2"/>
    </font>
    <font>
      <sz val="12"/>
      <color indexed="12"/>
      <name val="Verdana"/>
      <family val="2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sz val="12"/>
      <color indexed="10"/>
      <name val="Verdan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right" vertical="top" wrapText="1" shrinkToFi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68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 wrapText="1" shrinkToFit="1"/>
    </xf>
    <xf numFmtId="0" fontId="0" fillId="0" borderId="0" xfId="0" applyFont="1" applyFill="1" applyAlignment="1">
      <alignment horizontal="right" vertical="top" wrapText="1" shrinkToFi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right" vertical="top"/>
    </xf>
    <xf numFmtId="1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9" fontId="4" fillId="0" borderId="0" xfId="19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73" fontId="4" fillId="0" borderId="0" xfId="19" applyNumberFormat="1" applyFont="1" applyFill="1" applyBorder="1" applyAlignment="1">
      <alignment horizontal="right" vertical="top"/>
    </xf>
    <xf numFmtId="9" fontId="4" fillId="0" borderId="0" xfId="19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right" vertical="top" wrapText="1" shrinkToFit="1"/>
    </xf>
    <xf numFmtId="1" fontId="4" fillId="0" borderId="0" xfId="0" applyNumberFormat="1" applyFont="1" applyFill="1" applyBorder="1" applyAlignment="1">
      <alignment horizontal="right" vertical="top"/>
    </xf>
    <xf numFmtId="9" fontId="7" fillId="0" borderId="0" xfId="19" applyFont="1" applyFill="1" applyAlignment="1">
      <alignment vertical="top"/>
    </xf>
    <xf numFmtId="3" fontId="0" fillId="0" borderId="0" xfId="0" applyNumberFormat="1" applyBorder="1" applyAlignment="1">
      <alignment horizontal="right"/>
    </xf>
    <xf numFmtId="172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"/>
    </sheetView>
  </sheetViews>
  <sheetFormatPr defaultColWidth="8.796875" defaultRowHeight="15"/>
  <cols>
    <col min="1" max="1" width="28.09765625" style="7" bestFit="1" customWidth="1"/>
    <col min="2" max="2" width="16.5" style="8" customWidth="1"/>
    <col min="3" max="3" width="17.8984375" style="8" bestFit="1" customWidth="1"/>
    <col min="4" max="4" width="17.19921875" style="8" bestFit="1" customWidth="1"/>
    <col min="5" max="5" width="16.5" style="8" customWidth="1"/>
    <col min="6" max="6" width="19.09765625" style="8" bestFit="1" customWidth="1"/>
    <col min="7" max="7" width="16.796875" style="8" bestFit="1" customWidth="1"/>
    <col min="8" max="16384" width="8.796875" style="7" customWidth="1"/>
  </cols>
  <sheetData>
    <row r="1" spans="1:7" s="14" customFormat="1" ht="15">
      <c r="A1" s="12" t="s">
        <v>0</v>
      </c>
      <c r="B1" s="13" t="s">
        <v>81</v>
      </c>
      <c r="C1" s="13" t="s">
        <v>80</v>
      </c>
      <c r="D1" s="13" t="s">
        <v>55</v>
      </c>
      <c r="E1" s="13" t="s">
        <v>79</v>
      </c>
      <c r="F1" s="13" t="s">
        <v>43</v>
      </c>
      <c r="G1" s="13" t="s">
        <v>46</v>
      </c>
    </row>
    <row r="2" spans="1:7" ht="15">
      <c r="A2" s="1" t="s">
        <v>93</v>
      </c>
      <c r="B2" s="38">
        <v>20770</v>
      </c>
      <c r="C2" s="38">
        <v>23641</v>
      </c>
      <c r="D2" s="38">
        <v>23733</v>
      </c>
      <c r="E2" s="38">
        <v>26533</v>
      </c>
      <c r="F2" s="38">
        <v>25264</v>
      </c>
      <c r="G2" s="38">
        <v>27363</v>
      </c>
    </row>
    <row r="3" spans="1:7" ht="15">
      <c r="A3" s="1" t="s">
        <v>1</v>
      </c>
      <c r="B3" s="3">
        <v>17.32</v>
      </c>
      <c r="C3" s="4">
        <v>32</v>
      </c>
      <c r="D3" s="3">
        <v>16.94</v>
      </c>
      <c r="E3" s="4">
        <v>22</v>
      </c>
      <c r="F3" s="3">
        <v>25.56</v>
      </c>
      <c r="G3" s="3">
        <v>28.8</v>
      </c>
    </row>
    <row r="4" spans="1:7" ht="15">
      <c r="A4" s="1" t="s">
        <v>2</v>
      </c>
      <c r="B4" s="3">
        <v>29.51</v>
      </c>
      <c r="C4" s="3">
        <v>57.61</v>
      </c>
      <c r="D4" s="3">
        <v>32.74</v>
      </c>
      <c r="E4" s="4">
        <v>44</v>
      </c>
      <c r="F4" s="4">
        <v>62.1</v>
      </c>
      <c r="G4" s="4">
        <v>65.7</v>
      </c>
    </row>
    <row r="5" spans="1:7" ht="15">
      <c r="A5" s="1" t="s">
        <v>3</v>
      </c>
      <c r="B5" s="3">
        <v>9.12</v>
      </c>
      <c r="C5" s="3">
        <v>9.14</v>
      </c>
      <c r="D5" s="3">
        <v>5.64</v>
      </c>
      <c r="E5" s="3">
        <v>11.2</v>
      </c>
      <c r="F5" s="3">
        <v>12.19</v>
      </c>
      <c r="G5" s="3">
        <v>12.5</v>
      </c>
    </row>
    <row r="6" spans="1:7" ht="15">
      <c r="A6" s="1" t="s">
        <v>4</v>
      </c>
      <c r="B6" s="3">
        <v>143.31</v>
      </c>
      <c r="C6" s="3">
        <v>585.07</v>
      </c>
      <c r="D6" s="3">
        <v>141.1</v>
      </c>
      <c r="E6" s="3">
        <v>295.7</v>
      </c>
      <c r="F6" s="3">
        <v>358.6</v>
      </c>
      <c r="G6" s="3">
        <v>506.35</v>
      </c>
    </row>
    <row r="7" spans="1:7" ht="15">
      <c r="A7" s="1" t="s">
        <v>95</v>
      </c>
      <c r="B7" s="3"/>
      <c r="C7" s="3"/>
      <c r="E7" s="3"/>
      <c r="F7" s="3"/>
      <c r="G7" s="3"/>
    </row>
    <row r="8" spans="1:7" ht="15">
      <c r="A8" s="1" t="s">
        <v>97</v>
      </c>
      <c r="B8" s="8" t="s">
        <v>100</v>
      </c>
      <c r="C8" s="8" t="s">
        <v>101</v>
      </c>
      <c r="D8" s="8" t="s">
        <v>100</v>
      </c>
      <c r="E8" s="8" t="s">
        <v>98</v>
      </c>
      <c r="F8" s="8" t="s">
        <v>102</v>
      </c>
      <c r="G8" s="8" t="s">
        <v>98</v>
      </c>
    </row>
    <row r="9" spans="1:7" ht="15">
      <c r="A9" s="1" t="s">
        <v>96</v>
      </c>
      <c r="B9" s="3"/>
      <c r="C9" s="3"/>
      <c r="D9" s="3"/>
      <c r="E9" s="8" t="s">
        <v>100</v>
      </c>
      <c r="F9" s="8" t="s">
        <v>103</v>
      </c>
      <c r="G9" s="8" t="s">
        <v>99</v>
      </c>
    </row>
    <row r="10" spans="1:7" s="21" customFormat="1" ht="15.75">
      <c r="A10" s="18" t="s">
        <v>5</v>
      </c>
      <c r="B10" s="19"/>
      <c r="C10" s="19"/>
      <c r="D10" s="19"/>
      <c r="E10" s="20"/>
      <c r="F10" s="19"/>
      <c r="G10" s="19"/>
    </row>
    <row r="11" spans="1:7" s="26" customFormat="1" ht="15">
      <c r="A11" s="24" t="s">
        <v>6</v>
      </c>
      <c r="B11" s="25">
        <v>25201</v>
      </c>
      <c r="C11" s="25">
        <v>104877</v>
      </c>
      <c r="D11" s="25">
        <v>30618</v>
      </c>
      <c r="E11" s="25">
        <v>54800</v>
      </c>
      <c r="F11" s="25">
        <v>79300</v>
      </c>
      <c r="G11" s="25">
        <v>99200</v>
      </c>
    </row>
    <row r="12" spans="1:7" s="26" customFormat="1" ht="15">
      <c r="A12" s="24" t="s">
        <v>8</v>
      </c>
      <c r="B12" s="25">
        <v>80235</v>
      </c>
      <c r="C12" s="25">
        <v>236347</v>
      </c>
      <c r="D12" s="25">
        <v>78020</v>
      </c>
      <c r="E12" s="25">
        <v>136000</v>
      </c>
      <c r="F12" s="25">
        <v>185400</v>
      </c>
      <c r="G12" s="25">
        <v>207000</v>
      </c>
    </row>
    <row r="13" spans="1:7" s="26" customFormat="1" ht="15">
      <c r="A13" s="24" t="s">
        <v>7</v>
      </c>
      <c r="B13" s="25">
        <v>68000</v>
      </c>
      <c r="C13" s="25"/>
      <c r="D13" s="25"/>
      <c r="E13" s="25">
        <v>128000</v>
      </c>
      <c r="F13" s="27"/>
      <c r="G13" s="27"/>
    </row>
    <row r="14" spans="1:7" s="26" customFormat="1" ht="15">
      <c r="A14" s="24" t="s">
        <v>67</v>
      </c>
      <c r="B14" s="25"/>
      <c r="C14" s="25">
        <v>134396</v>
      </c>
      <c r="D14" s="25"/>
      <c r="E14" s="25"/>
      <c r="F14" s="27">
        <v>111130</v>
      </c>
      <c r="G14" s="27">
        <v>125000</v>
      </c>
    </row>
    <row r="15" spans="1:7" s="26" customFormat="1" ht="15">
      <c r="A15" s="24" t="s">
        <v>42</v>
      </c>
      <c r="B15" s="27">
        <f>B12-7700-B11</f>
        <v>47334</v>
      </c>
      <c r="C15" s="25">
        <v>123859</v>
      </c>
      <c r="D15" s="25">
        <v>46180</v>
      </c>
      <c r="E15" s="27">
        <v>69000</v>
      </c>
      <c r="F15" s="27">
        <f>F12-F11-F44</f>
        <v>95100</v>
      </c>
      <c r="G15" s="27">
        <f>G12-G11-G44</f>
        <v>92800</v>
      </c>
    </row>
    <row r="16" spans="1:7" ht="15">
      <c r="A16" s="1" t="s">
        <v>52</v>
      </c>
      <c r="B16" s="9">
        <f aca="true" t="shared" si="0" ref="B16:G16">B12/B6</f>
        <v>559.8702114297677</v>
      </c>
      <c r="C16" s="9">
        <f t="shared" si="0"/>
        <v>403.96362828379506</v>
      </c>
      <c r="D16" s="9">
        <f t="shared" si="0"/>
        <v>552.9411764705883</v>
      </c>
      <c r="E16" s="9">
        <f t="shared" si="0"/>
        <v>459.92560027054446</v>
      </c>
      <c r="F16" s="9">
        <f t="shared" si="0"/>
        <v>517.010596765198</v>
      </c>
      <c r="G16" s="9">
        <f t="shared" si="0"/>
        <v>408.80813666436256</v>
      </c>
    </row>
    <row r="17" spans="1:7" s="30" customFormat="1" ht="15">
      <c r="A17" s="28" t="s">
        <v>53</v>
      </c>
      <c r="B17" s="32">
        <f>B15/B11</f>
        <v>1.8782587992539979</v>
      </c>
      <c r="C17" s="32">
        <f>C15/C11</f>
        <v>1.180992972720425</v>
      </c>
      <c r="D17" s="32">
        <f>D15/D11</f>
        <v>1.5082631132013848</v>
      </c>
      <c r="E17" s="32">
        <f>E15/E11</f>
        <v>1.2591240875912408</v>
      </c>
      <c r="F17" s="32">
        <f>F15/F11</f>
        <v>1.1992433795712485</v>
      </c>
      <c r="G17" s="32">
        <f>G15/G11</f>
        <v>0.9354838709677419</v>
      </c>
    </row>
    <row r="18" spans="1:7" s="30" customFormat="1" ht="15">
      <c r="A18" s="28" t="s">
        <v>65</v>
      </c>
      <c r="B18" s="31">
        <f>7700/B11</f>
        <v>0.30554343081623747</v>
      </c>
      <c r="C18" s="31">
        <f>29484/C11</f>
        <v>0.2811293229211362</v>
      </c>
      <c r="D18" s="31">
        <f>D44/D11</f>
        <v>0.039911163367953494</v>
      </c>
      <c r="E18" s="31">
        <f>E44/E11</f>
        <v>0.22262773722627738</v>
      </c>
      <c r="F18" s="31">
        <f>F44/F11</f>
        <v>0.13871374527112232</v>
      </c>
      <c r="G18" s="31">
        <f>G44/G11</f>
        <v>0.15120967741935484</v>
      </c>
    </row>
    <row r="19" spans="1:7" s="30" customFormat="1" ht="15">
      <c r="A19" s="28" t="s">
        <v>84</v>
      </c>
      <c r="B19" s="29">
        <f aca="true" t="shared" si="1" ref="B19:G19">B12/B11-1</f>
        <v>2.1838022300702353</v>
      </c>
      <c r="C19" s="29">
        <f t="shared" si="1"/>
        <v>1.2535636984276821</v>
      </c>
      <c r="D19" s="29">
        <f t="shared" si="1"/>
        <v>1.5481742765693385</v>
      </c>
      <c r="E19" s="29">
        <f t="shared" si="1"/>
        <v>1.4817518248175183</v>
      </c>
      <c r="F19" s="29">
        <f t="shared" si="1"/>
        <v>1.337957124842371</v>
      </c>
      <c r="G19" s="29">
        <f t="shared" si="1"/>
        <v>1.086693548387097</v>
      </c>
    </row>
    <row r="20" spans="1:7" s="17" customFormat="1" ht="45">
      <c r="A20" s="15" t="s">
        <v>9</v>
      </c>
      <c r="B20" s="16" t="s">
        <v>10</v>
      </c>
      <c r="C20" s="16" t="s">
        <v>34</v>
      </c>
      <c r="D20" s="16" t="s">
        <v>56</v>
      </c>
      <c r="E20" s="16" t="s">
        <v>38</v>
      </c>
      <c r="F20" s="16" t="s">
        <v>61</v>
      </c>
      <c r="G20" s="16" t="s">
        <v>47</v>
      </c>
    </row>
    <row r="21" spans="1:7" s="21" customFormat="1" ht="15">
      <c r="A21" s="18" t="s">
        <v>11</v>
      </c>
      <c r="B21" s="19"/>
      <c r="C21" s="19"/>
      <c r="D21" s="19"/>
      <c r="E21" s="22"/>
      <c r="F21" s="19"/>
      <c r="G21" s="19"/>
    </row>
    <row r="22" spans="1:7" ht="15">
      <c r="A22" s="1" t="s">
        <v>12</v>
      </c>
      <c r="B22" s="3" t="s">
        <v>13</v>
      </c>
      <c r="C22" s="3" t="s">
        <v>71</v>
      </c>
      <c r="D22" s="7"/>
      <c r="E22" s="3" t="s">
        <v>78</v>
      </c>
      <c r="F22" s="3" t="s">
        <v>77</v>
      </c>
      <c r="G22" s="3" t="s">
        <v>74</v>
      </c>
    </row>
    <row r="23" spans="1:7" ht="15">
      <c r="A23" s="1" t="s">
        <v>14</v>
      </c>
      <c r="B23" s="3" t="s">
        <v>15</v>
      </c>
      <c r="C23" s="3" t="s">
        <v>76</v>
      </c>
      <c r="D23" s="3" t="s">
        <v>57</v>
      </c>
      <c r="F23" s="3" t="s">
        <v>44</v>
      </c>
      <c r="G23" s="3" t="s">
        <v>48</v>
      </c>
    </row>
    <row r="24" spans="1:6" ht="15">
      <c r="A24" s="1" t="s">
        <v>16</v>
      </c>
      <c r="B24" s="3" t="s">
        <v>17</v>
      </c>
      <c r="C24" s="3" t="s">
        <v>75</v>
      </c>
      <c r="D24" s="3" t="s">
        <v>58</v>
      </c>
      <c r="E24" s="3" t="s">
        <v>94</v>
      </c>
      <c r="F24" s="3" t="s">
        <v>54</v>
      </c>
    </row>
    <row r="25" spans="1:6" ht="15">
      <c r="A25" s="1" t="s">
        <v>105</v>
      </c>
      <c r="B25" s="3"/>
      <c r="C25" s="3"/>
      <c r="D25" s="3"/>
      <c r="E25" s="3"/>
      <c r="F25" s="3"/>
    </row>
    <row r="26" spans="1:7" s="21" customFormat="1" ht="15">
      <c r="A26" s="18" t="s">
        <v>18</v>
      </c>
      <c r="B26" s="19"/>
      <c r="C26" s="22"/>
      <c r="E26" s="22"/>
      <c r="F26" s="22"/>
      <c r="G26" s="22"/>
    </row>
    <row r="27" spans="1:7" ht="15">
      <c r="A27" s="1" t="s">
        <v>19</v>
      </c>
      <c r="B27" s="3" t="s">
        <v>36</v>
      </c>
      <c r="C27" s="3" t="s">
        <v>50</v>
      </c>
      <c r="D27" s="3" t="s">
        <v>59</v>
      </c>
      <c r="E27" s="3" t="s">
        <v>51</v>
      </c>
      <c r="F27" s="8" t="s">
        <v>73</v>
      </c>
      <c r="G27" s="3" t="s">
        <v>64</v>
      </c>
    </row>
    <row r="28" spans="1:5" ht="15">
      <c r="A28" s="1" t="s">
        <v>20</v>
      </c>
      <c r="B28" s="3" t="s">
        <v>37</v>
      </c>
      <c r="E28" s="8" t="s">
        <v>82</v>
      </c>
    </row>
    <row r="29" spans="1:7" ht="15">
      <c r="A29" s="1" t="s">
        <v>21</v>
      </c>
      <c r="B29" s="3">
        <v>965</v>
      </c>
      <c r="D29" s="3" t="s">
        <v>60</v>
      </c>
      <c r="E29" s="3" t="s">
        <v>62</v>
      </c>
      <c r="F29" s="3" t="s">
        <v>72</v>
      </c>
      <c r="G29" s="3" t="s">
        <v>63</v>
      </c>
    </row>
    <row r="30" spans="1:7" ht="15">
      <c r="A30" s="1" t="s">
        <v>69</v>
      </c>
      <c r="B30" s="3"/>
      <c r="C30" s="3">
        <v>350</v>
      </c>
      <c r="D30" s="3">
        <v>400</v>
      </c>
      <c r="E30" s="3"/>
      <c r="F30" s="3">
        <v>360</v>
      </c>
      <c r="G30" s="23">
        <f>290*207/195</f>
        <v>307.84615384615387</v>
      </c>
    </row>
    <row r="31" spans="1:7" ht="15">
      <c r="A31" s="1" t="s">
        <v>70</v>
      </c>
      <c r="B31" s="3"/>
      <c r="C31" s="3">
        <v>335</v>
      </c>
      <c r="D31" s="3">
        <v>270</v>
      </c>
      <c r="E31" s="3"/>
      <c r="F31" s="3">
        <v>300</v>
      </c>
      <c r="G31" s="23">
        <f>270*125/120</f>
        <v>281.25</v>
      </c>
    </row>
    <row r="32" spans="1:6" ht="15">
      <c r="A32" s="1" t="s">
        <v>22</v>
      </c>
      <c r="B32" s="3"/>
      <c r="F32" s="3"/>
    </row>
    <row r="33" spans="1:7" ht="15">
      <c r="A33" s="1" t="s">
        <v>23</v>
      </c>
      <c r="B33" s="3">
        <v>7160</v>
      </c>
      <c r="C33" s="3">
        <v>12000</v>
      </c>
      <c r="D33" s="3">
        <v>5230</v>
      </c>
      <c r="E33" s="3">
        <v>6000</v>
      </c>
      <c r="F33" s="3">
        <v>5100</v>
      </c>
      <c r="G33" s="3">
        <v>5330</v>
      </c>
    </row>
    <row r="34" spans="1:6" ht="15">
      <c r="A34" s="1" t="s">
        <v>24</v>
      </c>
      <c r="B34" s="3">
        <v>11910</v>
      </c>
      <c r="F34" s="3"/>
    </row>
    <row r="35" spans="1:2" ht="15">
      <c r="A35" s="1" t="s">
        <v>25</v>
      </c>
      <c r="B35" s="3">
        <v>5000</v>
      </c>
    </row>
    <row r="36" spans="1:2" ht="15">
      <c r="A36" s="1" t="s">
        <v>26</v>
      </c>
      <c r="B36" s="3">
        <v>2500</v>
      </c>
    </row>
    <row r="37" spans="1:8" s="30" customFormat="1" ht="15">
      <c r="A37" s="28" t="s">
        <v>83</v>
      </c>
      <c r="B37" s="34">
        <f>B16*2.2*B35/4/4400</f>
        <v>349.91888214360483</v>
      </c>
      <c r="C37" s="34">
        <f>C16*3.08*C33/4/8626</f>
        <v>432.7178211618672</v>
      </c>
      <c r="D37" s="34">
        <f>D16*3.08*D33/2/10430</f>
        <v>426.98934070272406</v>
      </c>
      <c r="E37" s="34">
        <f>E16*2.82*E33/4/4000</f>
        <v>486.37132228610074</v>
      </c>
      <c r="F37" s="34">
        <f>F16*2.1*F33/4/4550</f>
        <v>304.24085117336654</v>
      </c>
      <c r="G37" s="34">
        <f>G16*2*G33/4/5000</f>
        <v>217.89473684210526</v>
      </c>
      <c r="H37" s="35">
        <f>G37/F37</f>
        <v>0.7161915830886945</v>
      </c>
    </row>
    <row r="38" spans="1:3" ht="15">
      <c r="A38" s="1" t="s">
        <v>27</v>
      </c>
      <c r="B38" s="3"/>
      <c r="C38">
        <v>139.45</v>
      </c>
    </row>
    <row r="39" spans="1:7" ht="15">
      <c r="A39" s="2" t="s">
        <v>39</v>
      </c>
      <c r="B39" s="33"/>
      <c r="C39">
        <v>2255</v>
      </c>
      <c r="D39" s="33">
        <v>1300</v>
      </c>
      <c r="E39" s="33">
        <v>1500</v>
      </c>
      <c r="F39" s="36">
        <v>3410</v>
      </c>
      <c r="G39" s="36">
        <v>2100</v>
      </c>
    </row>
    <row r="40" spans="1:7" ht="15">
      <c r="A40" s="2" t="s">
        <v>40</v>
      </c>
      <c r="B40" s="33"/>
      <c r="C40">
        <v>1945</v>
      </c>
      <c r="D40" s="33">
        <v>1100</v>
      </c>
      <c r="E40" s="33">
        <v>1100</v>
      </c>
      <c r="F40" s="36">
        <v>1510</v>
      </c>
      <c r="G40" s="36">
        <v>1500</v>
      </c>
    </row>
    <row r="41" spans="1:7" ht="15">
      <c r="A41" s="1" t="s">
        <v>28</v>
      </c>
      <c r="B41" s="33">
        <v>19300</v>
      </c>
      <c r="C41" s="33">
        <v>21000</v>
      </c>
      <c r="D41" s="33">
        <v>25910</v>
      </c>
      <c r="E41" s="33">
        <v>25000</v>
      </c>
      <c r="F41" s="33">
        <v>18300</v>
      </c>
      <c r="G41" s="33">
        <v>20000</v>
      </c>
    </row>
    <row r="42" spans="1:7" ht="15">
      <c r="A42" s="1" t="s">
        <v>29</v>
      </c>
      <c r="B42" s="3">
        <v>3</v>
      </c>
      <c r="C42" s="3" t="s">
        <v>66</v>
      </c>
      <c r="D42" s="3">
        <v>1</v>
      </c>
      <c r="E42" s="3" t="s">
        <v>68</v>
      </c>
      <c r="F42" s="3">
        <v>4</v>
      </c>
      <c r="G42" s="3">
        <v>3</v>
      </c>
    </row>
    <row r="43" spans="1:7" s="10" customFormat="1" ht="75">
      <c r="A43" s="5" t="s">
        <v>30</v>
      </c>
      <c r="B43" s="6" t="s">
        <v>33</v>
      </c>
      <c r="C43" s="6" t="s">
        <v>35</v>
      </c>
      <c r="D43" s="11"/>
      <c r="E43" s="6" t="s">
        <v>41</v>
      </c>
      <c r="F43" s="3" t="s">
        <v>45</v>
      </c>
      <c r="G43" s="3" t="s">
        <v>49</v>
      </c>
    </row>
    <row r="44" spans="1:7" s="10" customFormat="1" ht="120">
      <c r="A44" s="5" t="s">
        <v>31</v>
      </c>
      <c r="B44" s="6" t="s">
        <v>32</v>
      </c>
      <c r="C44" s="33" t="s">
        <v>104</v>
      </c>
      <c r="D44" s="33">
        <f>D12-D11-D15</f>
        <v>1222</v>
      </c>
      <c r="E44" s="33">
        <f>E12-E11-E15</f>
        <v>12200</v>
      </c>
      <c r="F44" s="33">
        <v>11000</v>
      </c>
      <c r="G44" s="33">
        <v>15000</v>
      </c>
    </row>
    <row r="45" spans="1:7" ht="15">
      <c r="A45" s="7" t="s">
        <v>85</v>
      </c>
      <c r="B45" s="6" t="s">
        <v>88</v>
      </c>
      <c r="C45" s="6" t="s">
        <v>91</v>
      </c>
      <c r="D45" s="6" t="s">
        <v>89</v>
      </c>
      <c r="E45" s="37">
        <v>1.9</v>
      </c>
      <c r="F45" s="37">
        <v>1.39</v>
      </c>
      <c r="G45" s="8">
        <v>0.882</v>
      </c>
    </row>
    <row r="46" spans="1:7" ht="15">
      <c r="A46" s="7" t="s">
        <v>87</v>
      </c>
      <c r="B46" s="6" t="s">
        <v>86</v>
      </c>
      <c r="C46" s="6" t="s">
        <v>92</v>
      </c>
      <c r="D46" s="6" t="s">
        <v>90</v>
      </c>
      <c r="E46" s="37">
        <v>1.26</v>
      </c>
      <c r="F46" s="8">
        <v>1.195</v>
      </c>
      <c r="G46" s="37">
        <v>1.26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Aurum</dc:creator>
  <cp:keywords/>
  <dc:description/>
  <cp:lastModifiedBy>Aurum</cp:lastModifiedBy>
  <dcterms:created xsi:type="dcterms:W3CDTF">2013-03-07T19:04:12Z</dcterms:created>
  <dcterms:modified xsi:type="dcterms:W3CDTF">2013-03-09T19:53:55Z</dcterms:modified>
  <cp:category/>
  <cp:version/>
  <cp:contentType/>
  <cp:contentStatus/>
</cp:coreProperties>
</file>