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0" yWindow="135" windowWidth="13755" windowHeight="8820" activeTab="1"/>
  </bookViews>
  <sheets>
    <sheet name="info" sheetId="1" r:id="rId1"/>
    <sheet name="MOTOR" sheetId="2" r:id="rId2"/>
    <sheet name="scheme" sheetId="3" r:id="rId3"/>
    <sheet name="propellant" sheetId="4" r:id="rId4"/>
    <sheet name="k2ph" sheetId="5" r:id="rId5"/>
    <sheet name="calc" sheetId="6" r:id="rId6"/>
  </sheets>
  <definedNames>
    <definedName name="be">'MOTOR'!#REF!</definedName>
    <definedName name="class">'MOTOR'!$M$2</definedName>
    <definedName name="Cp">'k2ph'!$G$20</definedName>
    <definedName name="Cps">'k2ph'!$G$22</definedName>
    <definedName name="cstar">'propellant'!#REF!</definedName>
    <definedName name="ctab">'k2ph'!$F$10</definedName>
    <definedName name="Dc">'MOTOR'!$D$17</definedName>
    <definedName name="Dch">'MOTOR'!$D$12</definedName>
    <definedName name="De">'MOTOR'!$D$27</definedName>
    <definedName name="Dg">'MOTOR'!$D$15</definedName>
    <definedName name="Dt">'MOTOR'!$D$26</definedName>
    <definedName name="Dtr">'MOTOR'!$D$33</definedName>
    <definedName name="Endd">'MOTOR'!#REF!</definedName>
    <definedName name="Ends">'MOTOR'!$D$22</definedName>
    <definedName name="erate">'MOTOR'!$D$29</definedName>
    <definedName name="etanoz">'MOTOR'!$D$28</definedName>
    <definedName name="F_calc">'calc'!$K$1</definedName>
    <definedName name="Favg">'MOTOR'!$J$12</definedName>
    <definedName name="Fmax">'MOTOR'!$J$11</definedName>
    <definedName name="gtab">'k2ph'!$B$10</definedName>
    <definedName name="i_cod">'MOTOR'!$D$24</definedName>
    <definedName name="Inter">'MOTOR'!$D$23</definedName>
    <definedName name="Isp">'MOTOR'!$J$15</definedName>
    <definedName name="Itot">'MOTOR'!$J$14</definedName>
    <definedName name="K">'k2ph'!$G$21</definedName>
    <definedName name="Kn_calc">'calc'!$B$1</definedName>
    <definedName name="Kn_max">'MOTOR'!$J$8</definedName>
    <definedName name="Lch">'MOTOR'!$D$11</definedName>
    <definedName name="Lg">'MOTOR'!$D$14</definedName>
    <definedName name="Ltr">'MOTOR'!$D$36</definedName>
    <definedName name="Ltrt">'MOTOR'!$D$32</definedName>
    <definedName name="m_pro">'MOTOR'!$D$19</definedName>
    <definedName name="mess">'MOTOR'!$J$17</definedName>
    <definedName name="molw">'k2ph'!$D$6</definedName>
    <definedName name="motor">'MOTOR'!$G$2</definedName>
    <definedName name="Mthr">'MOTOR'!$D$8</definedName>
    <definedName name="Mtot">'MOTOR'!$D$9</definedName>
    <definedName name="mtr">'MOTOR'!$D$38</definedName>
    <definedName name="Mtrt">'MOTOR'!$D$35</definedName>
    <definedName name="nburn">'propellant'!#REF!</definedName>
    <definedName name="NewName">'propellant'!#REF!</definedName>
    <definedName name="Ng">'MOTOR'!$D$16</definedName>
    <definedName name="Outer">'MOTOR'!$D$21</definedName>
    <definedName name="P_calc">'calc'!$H$1</definedName>
    <definedName name="Pmax">'MOTOR'!$J$9</definedName>
    <definedName name="pro">'MOTOR'!$D$5</definedName>
    <definedName name="pro1">'propellant'!$C$5</definedName>
    <definedName name="prop">'k2ph'!$D$4</definedName>
    <definedName name="Psi">'k2ph'!$G$24</definedName>
    <definedName name="re">'MOTOR'!$D$6</definedName>
    <definedName name="reg_calc">'calc'!$E$1</definedName>
    <definedName name="ro_pro">'MOTOR'!$D$7</definedName>
    <definedName name="t_calc">'calc'!$A$1</definedName>
    <definedName name="t_total">'MOTOR'!$J$5</definedName>
    <definedName name="t_trass">'MOTOR'!$J$6</definedName>
    <definedName name="temp">'k2ph'!$D$5</definedName>
    <definedName name="tr">'MOTOR'!$D$31</definedName>
    <definedName name="type">'MOTOR'!#REF!</definedName>
    <definedName name="V_pro">'MOTOR'!$D$18</definedName>
    <definedName name="Vtr">'MOTOR'!$D$37</definedName>
    <definedName name="Vtrt">'MOTOR'!$D$34</definedName>
    <definedName name="X">'k2ph'!$G$23</definedName>
  </definedNames>
  <calcPr fullCalcOnLoad="1"/>
</workbook>
</file>

<file path=xl/comments2.xml><?xml version="1.0" encoding="utf-8"?>
<comments xmlns="http://schemas.openxmlformats.org/spreadsheetml/2006/main">
  <authors>
    <author>Kozlovi</author>
  </authors>
  <commentList>
    <comment ref="B20" authorId="0">
      <text>
        <r>
          <rPr>
            <sz val="8"/>
            <rFont val="Tahoma"/>
            <family val="2"/>
          </rPr>
          <t xml:space="preserve"> 0 - нет бронировки,
 1 - есть бронировка.</t>
        </r>
      </text>
    </comment>
    <comment ref="B6" authorId="0">
      <text>
        <r>
          <rPr>
            <sz val="8"/>
            <rFont val="Tahoma"/>
            <family val="2"/>
          </rPr>
          <t>Отношение фактической плотности топлива к теоретической. Обычно в диапазоне 0.92-0.98</t>
        </r>
      </text>
    </comment>
    <comment ref="B28" authorId="0">
      <text>
        <r>
          <rPr>
            <sz val="8"/>
            <rFont val="Tahoma"/>
            <family val="2"/>
          </rPr>
          <t xml:space="preserve">Для правильно спрофилированных сопел и карамельных топлив обычно в диапазоне 0.75-0.85. Для топлив имеющих только газовые продукты реакции эффективность сопла может быть больше. </t>
        </r>
      </text>
    </comment>
    <comment ref="B31" authorId="0">
      <text>
        <r>
          <rPr>
            <sz val="8"/>
            <rFont val="Tahoma"/>
            <family val="2"/>
          </rPr>
          <t>Несвязаный цилиндрический трассер с одним открытым торцом.</t>
        </r>
      </text>
    </comment>
    <comment ref="B10" authorId="0">
      <text>
        <r>
          <rPr>
            <sz val="8"/>
            <rFont val="Tahoma"/>
            <family val="2"/>
          </rPr>
          <t>Длина трассера в длину камеры не входит.</t>
        </r>
        <r>
          <rPr>
            <sz val="8"/>
            <rFont val="Tahoma"/>
            <family val="2"/>
          </rPr>
          <t xml:space="preserve">
</t>
        </r>
      </text>
    </comment>
    <comment ref="B36" authorId="0">
      <text>
        <r>
          <rPr>
            <sz val="8"/>
            <rFont val="Tahoma"/>
            <family val="2"/>
          </rPr>
          <t>Часть трассера, участвующая в создании тяги.</t>
        </r>
        <r>
          <rPr>
            <sz val="8"/>
            <rFont val="Tahoma"/>
            <family val="2"/>
          </rPr>
          <t xml:space="preserve">
</t>
        </r>
      </text>
    </comment>
    <comment ref="B29" authorId="0">
      <text>
        <r>
          <rPr>
            <sz val="8"/>
            <rFont val="Tahoma"/>
            <family val="2"/>
          </rPr>
          <t>Приращение диаметра критики за счет разгара.</t>
        </r>
      </text>
    </comment>
    <comment ref="B4" authorId="0">
      <text>
        <r>
          <rPr>
            <sz val="8"/>
            <rFont val="Tahoma"/>
            <family val="2"/>
          </rPr>
          <t>Кнопки "сохранить" и "открыть" позволяют сохранить исходные данные в файл или загрузить из файла. 
После загрузки данных необходимо сделать пересчет расчетных характеристик.</t>
        </r>
      </text>
    </comment>
  </commentList>
</comments>
</file>

<file path=xl/comments4.xml><?xml version="1.0" encoding="utf-8"?>
<comments xmlns="http://schemas.openxmlformats.org/spreadsheetml/2006/main">
  <authors>
    <author>Kozlovi</author>
  </authors>
  <commentList>
    <comment ref="L3" authorId="0">
      <text>
        <r>
          <rPr>
            <sz val="8"/>
            <rFont val="Tahoma"/>
            <family val="2"/>
          </rPr>
          <t>Для справки</t>
        </r>
      </text>
    </comment>
    <comment ref="I6" authorId="0">
      <text>
        <r>
          <rPr>
            <sz val="8"/>
            <rFont val="Tahoma"/>
            <family val="2"/>
          </rPr>
          <t>Апроксимация данных Накки</t>
        </r>
      </text>
    </comment>
    <comment ref="I7" authorId="0">
      <text>
        <r>
          <rPr>
            <sz val="8"/>
            <rFont val="Tahoma"/>
            <family val="2"/>
          </rPr>
          <t>По данным Gudnason</t>
        </r>
      </text>
    </comment>
    <comment ref="J7" authorId="0">
      <text>
        <r>
          <rPr>
            <sz val="8"/>
            <rFont val="Tahoma"/>
            <family val="2"/>
          </rPr>
          <t>Степень взята из соображений сдвига кривой, полученной Gudnason(0.222) до первого касания с данными Nakka.</t>
        </r>
      </text>
    </comment>
    <comment ref="I9" authorId="0">
      <text>
        <r>
          <rPr>
            <sz val="8"/>
            <rFont val="Tahoma"/>
            <family val="2"/>
          </rPr>
          <t>Закон горения по данным ракетчика vega</t>
        </r>
      </text>
    </comment>
    <comment ref="I4" authorId="0">
      <text>
        <r>
          <rPr>
            <sz val="8"/>
            <rFont val="Tahoma"/>
            <family val="2"/>
          </rPr>
          <t>В законе горения скорость горения топлива X берется в мм/с, давление P - в МПа.</t>
        </r>
      </text>
    </comment>
    <comment ref="G4" authorId="0">
      <text>
        <r>
          <rPr>
            <sz val="8"/>
            <rFont val="Tahoma"/>
            <family val="2"/>
          </rPr>
          <t>Практическая температура сгорания обычно составляет 0.95-0.97 от теоретической</t>
        </r>
      </text>
    </comment>
  </commentList>
</comments>
</file>

<file path=xl/sharedStrings.xml><?xml version="1.0" encoding="utf-8"?>
<sst xmlns="http://schemas.openxmlformats.org/spreadsheetml/2006/main" count="285" uniqueCount="255">
  <si>
    <t>k</t>
  </si>
  <si>
    <t>be</t>
  </si>
  <si>
    <t>теоретическая температура сгорания</t>
  </si>
  <si>
    <t>практическая температура сгорания</t>
  </si>
  <si>
    <t>теоретическая плотность заряда</t>
  </si>
  <si>
    <t>t sec</t>
  </si>
  <si>
    <t>P MPa</t>
  </si>
  <si>
    <t>Kn</t>
  </si>
  <si>
    <t>Regress</t>
  </si>
  <si>
    <t>эффективная молекулярная масса продуктов сгорания</t>
  </si>
  <si>
    <t>газовая константа продуктов сгорания</t>
  </si>
  <si>
    <t>F N</t>
  </si>
  <si>
    <t xml:space="preserve"> Н*сек</t>
  </si>
  <si>
    <t xml:space="preserve"> сек</t>
  </si>
  <si>
    <t xml:space="preserve"> H</t>
  </si>
  <si>
    <t>Камера:</t>
  </si>
  <si>
    <t>Заряд:</t>
  </si>
  <si>
    <t>Dg</t>
  </si>
  <si>
    <t>Lg</t>
  </si>
  <si>
    <t>Ng</t>
  </si>
  <si>
    <t xml:space="preserve">диаметр шашки </t>
  </si>
  <si>
    <t>длина шашки</t>
  </si>
  <si>
    <t>количество шашек</t>
  </si>
  <si>
    <t>Lch</t>
  </si>
  <si>
    <t>Dch</t>
  </si>
  <si>
    <t>диаметр канала</t>
  </si>
  <si>
    <t>Dc</t>
  </si>
  <si>
    <t>внешняя</t>
  </si>
  <si>
    <t>0/1</t>
  </si>
  <si>
    <t>Сопло:</t>
  </si>
  <si>
    <t>диаметр критики</t>
  </si>
  <si>
    <t>диаметр среза</t>
  </si>
  <si>
    <t>Dt</t>
  </si>
  <si>
    <t>De</t>
  </si>
  <si>
    <t>Топливо:</t>
  </si>
  <si>
    <t>сорбитовая карамель</t>
  </si>
  <si>
    <t>декстрозовая карамель</t>
  </si>
  <si>
    <t>сахарная карамель</t>
  </si>
  <si>
    <t>мм</t>
  </si>
  <si>
    <t>Бронировка:</t>
  </si>
  <si>
    <t>эффективность</t>
  </si>
  <si>
    <t>h</t>
  </si>
  <si>
    <t>коэффициент плотности</t>
  </si>
  <si>
    <t>er</t>
  </si>
  <si>
    <t>г</t>
  </si>
  <si>
    <t>Расчетные характеристики</t>
  </si>
  <si>
    <t>МПа</t>
  </si>
  <si>
    <t>t</t>
  </si>
  <si>
    <r>
      <t>см</t>
    </r>
    <r>
      <rPr>
        <vertAlign val="superscript"/>
        <sz val="10"/>
        <rFont val="Arial"/>
        <family val="2"/>
      </rPr>
      <t>3</t>
    </r>
  </si>
  <si>
    <r>
      <t>г/см</t>
    </r>
    <r>
      <rPr>
        <vertAlign val="superscript"/>
        <sz val="10"/>
        <rFont val="Arial"/>
        <family val="2"/>
      </rPr>
      <t>3</t>
    </r>
  </si>
  <si>
    <t>давление в камере</t>
  </si>
  <si>
    <t>тяга максимальная</t>
  </si>
  <si>
    <t>тяга средняя</t>
  </si>
  <si>
    <t>импульс полный</t>
  </si>
  <si>
    <t>импульс удельный</t>
  </si>
  <si>
    <t>Kn максимальный</t>
  </si>
  <si>
    <t>ANSIAL</t>
  </si>
  <si>
    <t>объём</t>
  </si>
  <si>
    <t>расширение</t>
  </si>
  <si>
    <t>At/Ae</t>
  </si>
  <si>
    <t>код</t>
  </si>
  <si>
    <t>показатель адиабаты смеси</t>
  </si>
  <si>
    <t>показатель адиабаты (к-т Пуассона) двухфазного потока</t>
  </si>
  <si>
    <t>a</t>
  </si>
  <si>
    <t>n</t>
  </si>
  <si>
    <r>
      <t>Kn</t>
    </r>
    <r>
      <rPr>
        <b/>
        <vertAlign val="subscript"/>
        <sz val="11"/>
        <rFont val="Arial"/>
        <family val="2"/>
      </rPr>
      <t>max</t>
    </r>
  </si>
  <si>
    <r>
      <t>P</t>
    </r>
    <r>
      <rPr>
        <b/>
        <vertAlign val="subscript"/>
        <sz val="11"/>
        <rFont val="Arial"/>
        <family val="2"/>
      </rPr>
      <t>max</t>
    </r>
  </si>
  <si>
    <r>
      <t>F</t>
    </r>
    <r>
      <rPr>
        <b/>
        <vertAlign val="subscript"/>
        <sz val="11"/>
        <rFont val="Arial"/>
        <family val="2"/>
      </rPr>
      <t>max</t>
    </r>
  </si>
  <si>
    <r>
      <t>F</t>
    </r>
    <r>
      <rPr>
        <b/>
        <vertAlign val="subscript"/>
        <sz val="11"/>
        <rFont val="Arial"/>
        <family val="2"/>
      </rPr>
      <t>avg</t>
    </r>
  </si>
  <si>
    <t xml:space="preserve">класс </t>
  </si>
  <si>
    <t>Rocki-motor</t>
  </si>
  <si>
    <t>Козлов Игорь</t>
  </si>
  <si>
    <t>характеристическая скорость истечения</t>
  </si>
  <si>
    <t>http://kia-soft.narod.ru/</t>
  </si>
  <si>
    <t>http://rocki-ars.rocketworkshop.net/</t>
  </si>
  <si>
    <t>эрозия критики</t>
  </si>
  <si>
    <t>канал</t>
  </si>
  <si>
    <t>Трассер:</t>
  </si>
  <si>
    <t xml:space="preserve">Расчет характеристик РДТТ </t>
  </si>
  <si>
    <t>Писал под себя, сильно упростив излишне академичную для  любительских целей процедуру расчета Ричарда и значительно улучшив</t>
  </si>
  <si>
    <t>более 0,03 сек, поэтому по большому счету не важно, по какому закону происходит этот выход. В то же время добросовестные</t>
  </si>
  <si>
    <t>попытки SRM посчитать этот процесс чаще всего приводят к некоторому казусу с непонятными забросами и колебаниями давления,</t>
  </si>
  <si>
    <t>карамели. Такая "пила" совершенно не физична и связана с какими-то особенностями приготовления топлива, скорее всего</t>
  </si>
  <si>
    <t>отдельного для каждого испытания. Поэтому я взял за основу форму зависимости полученную Магнусом Гуднасоном из Датского</t>
  </si>
  <si>
    <t xml:space="preserve">технического университета. Гуднасон делал образцы из одной партии химикатов в одних, к тому же лабораторных, условиях. </t>
  </si>
  <si>
    <t xml:space="preserve">Единственное, что не позволяло использовать его закон - это грубость помола. Пришлось изменить степень в законе горения так, </t>
  </si>
  <si>
    <t xml:space="preserve">данные должны соответствовать вполне реальному мотору и нормальному топливу. Отсутствие учета эрозионного горения требует от </t>
  </si>
  <si>
    <t>пользователя понимания возможности его наличия и влияния.</t>
  </si>
  <si>
    <t>r</t>
  </si>
  <si>
    <r>
      <t>m</t>
    </r>
    <r>
      <rPr>
        <vertAlign val="subscript"/>
        <sz val="10"/>
        <rFont val="Arial"/>
        <family val="2"/>
      </rPr>
      <t>g</t>
    </r>
  </si>
  <si>
    <r>
      <t>V</t>
    </r>
    <r>
      <rPr>
        <vertAlign val="subscript"/>
        <sz val="10"/>
        <rFont val="Arial"/>
        <family val="2"/>
      </rPr>
      <t>g</t>
    </r>
  </si>
  <si>
    <r>
      <t>r/r</t>
    </r>
    <r>
      <rPr>
        <vertAlign val="subscript"/>
        <sz val="10"/>
        <rFont val="Symbol"/>
        <family val="1"/>
      </rPr>
      <t>0</t>
    </r>
  </si>
  <si>
    <r>
      <t>m</t>
    </r>
    <r>
      <rPr>
        <vertAlign val="subscript"/>
        <sz val="10"/>
        <rFont val="Arial"/>
        <family val="2"/>
      </rPr>
      <t>pro</t>
    </r>
  </si>
  <si>
    <r>
      <t>эффективность горения To</t>
    </r>
    <r>
      <rPr>
        <vertAlign val="subscript"/>
        <sz val="10"/>
        <color indexed="23"/>
        <rFont val="Arial Cyr"/>
        <family val="0"/>
      </rPr>
      <t>act</t>
    </r>
    <r>
      <rPr>
        <sz val="10"/>
        <color indexed="23"/>
        <rFont val="Arial Cyr"/>
        <family val="0"/>
      </rPr>
      <t>/To</t>
    </r>
  </si>
  <si>
    <t>Основные характеристики твердых топлив</t>
  </si>
  <si>
    <r>
      <t>m</t>
    </r>
    <r>
      <rPr>
        <vertAlign val="subscript"/>
        <sz val="10"/>
        <rFont val="Arial"/>
        <family val="2"/>
      </rPr>
      <t>tr</t>
    </r>
  </si>
  <si>
    <t>длина полная</t>
  </si>
  <si>
    <t>длина в тяге</t>
  </si>
  <si>
    <r>
      <t>L</t>
    </r>
    <r>
      <rPr>
        <vertAlign val="subscript"/>
        <sz val="10"/>
        <rFont val="Arial"/>
        <family val="2"/>
      </rPr>
      <t>tr</t>
    </r>
  </si>
  <si>
    <r>
      <t>V</t>
    </r>
    <r>
      <rPr>
        <vertAlign val="subscript"/>
        <sz val="10"/>
        <rFont val="Arial"/>
        <family val="2"/>
      </rPr>
      <t>tr</t>
    </r>
  </si>
  <si>
    <r>
      <t>L</t>
    </r>
    <r>
      <rPr>
        <vertAlign val="subscript"/>
        <sz val="10"/>
        <rFont val="Arial"/>
        <family val="2"/>
      </rPr>
      <t>trt</t>
    </r>
  </si>
  <si>
    <t>диаметр</t>
  </si>
  <si>
    <r>
      <t>D</t>
    </r>
    <r>
      <rPr>
        <vertAlign val="subscript"/>
        <sz val="10"/>
        <rFont val="Arial"/>
        <family val="2"/>
      </rPr>
      <t>tr</t>
    </r>
  </si>
  <si>
    <t xml:space="preserve">объем в тяге </t>
  </si>
  <si>
    <t>масса в тяге</t>
  </si>
  <si>
    <r>
      <t xml:space="preserve">t </t>
    </r>
    <r>
      <rPr>
        <b/>
        <vertAlign val="subscript"/>
        <sz val="11"/>
        <rFont val="Arial"/>
        <family val="2"/>
      </rPr>
      <t xml:space="preserve">tr </t>
    </r>
  </si>
  <si>
    <r>
      <t xml:space="preserve">I </t>
    </r>
    <r>
      <rPr>
        <b/>
        <vertAlign val="subscript"/>
        <sz val="11"/>
        <rFont val="Arial"/>
        <family val="2"/>
      </rPr>
      <t>tot</t>
    </r>
  </si>
  <si>
    <r>
      <t xml:space="preserve">I </t>
    </r>
    <r>
      <rPr>
        <b/>
        <vertAlign val="subscript"/>
        <sz val="11"/>
        <rFont val="Arial"/>
        <family val="2"/>
      </rPr>
      <t>sp</t>
    </r>
  </si>
  <si>
    <t xml:space="preserve">экспериментальными данными, достаточное для предварительного проектирования. </t>
  </si>
  <si>
    <t xml:space="preserve">масса </t>
  </si>
  <si>
    <t>объем</t>
  </si>
  <si>
    <r>
      <t>m</t>
    </r>
    <r>
      <rPr>
        <vertAlign val="subscript"/>
        <sz val="10"/>
        <rFont val="Arial"/>
        <family val="2"/>
      </rPr>
      <t>trt</t>
    </r>
  </si>
  <si>
    <r>
      <t>V</t>
    </r>
    <r>
      <rPr>
        <vertAlign val="subscript"/>
        <sz val="10"/>
        <rFont val="Arial"/>
        <family val="2"/>
      </rPr>
      <t>trt</t>
    </r>
  </si>
  <si>
    <t>масса полная</t>
  </si>
  <si>
    <r>
      <t>m</t>
    </r>
    <r>
      <rPr>
        <vertAlign val="subscript"/>
        <sz val="10"/>
        <rFont val="Arial"/>
        <family val="2"/>
      </rPr>
      <t>tot</t>
    </r>
  </si>
  <si>
    <t>АНУБИС</t>
  </si>
  <si>
    <t xml:space="preserve">Введите в белые поля значения для расcчитываемого двигателя. </t>
  </si>
  <si>
    <t>№</t>
  </si>
  <si>
    <t>состав</t>
  </si>
  <si>
    <t>топливо</t>
  </si>
  <si>
    <t>данные для расчета</t>
  </si>
  <si>
    <t>топливо 9</t>
  </si>
  <si>
    <t>топливо 10</t>
  </si>
  <si>
    <r>
      <t>35Dextrose  65KNO</t>
    </r>
    <r>
      <rPr>
        <vertAlign val="subscript"/>
        <sz val="8"/>
        <rFont val="Arial Cyr"/>
        <family val="0"/>
      </rPr>
      <t>3</t>
    </r>
  </si>
  <si>
    <r>
      <t>35Sorbitol  65KNO</t>
    </r>
    <r>
      <rPr>
        <vertAlign val="subscript"/>
        <sz val="8"/>
        <rFont val="Arial Cyr"/>
        <family val="0"/>
      </rPr>
      <t>3</t>
    </r>
  </si>
  <si>
    <r>
      <t>35Sugar  65KNO</t>
    </r>
    <r>
      <rPr>
        <vertAlign val="subscript"/>
        <sz val="8"/>
        <rFont val="Arial Cyr"/>
        <family val="0"/>
      </rPr>
      <t>3</t>
    </r>
  </si>
  <si>
    <t>60NH4NO3  20Al  20Silicon</t>
  </si>
  <si>
    <t>20Silicon  50ПХА            25BaNO3  05Mg</t>
  </si>
  <si>
    <t>R  Дж/кг*К</t>
  </si>
  <si>
    <t>To  K</t>
  </si>
  <si>
    <t>c*  м/с</t>
  </si>
  <si>
    <r>
      <t>коэффициент "a" в законе горения  x=aP</t>
    </r>
    <r>
      <rPr>
        <vertAlign val="superscript"/>
        <sz val="11"/>
        <rFont val="Arial Cyr"/>
        <family val="0"/>
      </rPr>
      <t>n</t>
    </r>
  </si>
  <si>
    <r>
      <t>степень "n" в законе горения x=aP</t>
    </r>
    <r>
      <rPr>
        <vertAlign val="superscript"/>
        <sz val="11"/>
        <rFont val="Arial Cyr"/>
        <family val="0"/>
      </rPr>
      <t>n</t>
    </r>
  </si>
  <si>
    <t>топливо 11</t>
  </si>
  <si>
    <t>топливо 12</t>
  </si>
  <si>
    <t>топливо 13</t>
  </si>
  <si>
    <t>топливо 14</t>
  </si>
  <si>
    <t>топливо 15</t>
  </si>
  <si>
    <t>топливо 16</t>
  </si>
  <si>
    <r>
      <t>k</t>
    </r>
    <r>
      <rPr>
        <vertAlign val="subscript"/>
        <sz val="11"/>
        <rFont val="Arial Cyr"/>
        <family val="0"/>
      </rPr>
      <t>2ph</t>
    </r>
  </si>
  <si>
    <r>
      <t>To</t>
    </r>
    <r>
      <rPr>
        <vertAlign val="subscript"/>
        <sz val="11"/>
        <rFont val="Arial Cyr"/>
        <family val="0"/>
      </rPr>
      <t xml:space="preserve">act  </t>
    </r>
    <r>
      <rPr>
        <sz val="11"/>
        <rFont val="Arial Cyr"/>
        <family val="0"/>
      </rPr>
      <t>К</t>
    </r>
  </si>
  <si>
    <r>
      <t>r</t>
    </r>
    <r>
      <rPr>
        <vertAlign val="subscript"/>
        <sz val="11"/>
        <rFont val="Arial Cyr"/>
        <family val="0"/>
      </rPr>
      <t xml:space="preserve">o </t>
    </r>
    <r>
      <rPr>
        <sz val="11"/>
        <rFont val="Arial Cyr"/>
        <family val="0"/>
      </rPr>
      <t>г/см3</t>
    </r>
  </si>
  <si>
    <t>дополнительные сведения</t>
  </si>
  <si>
    <t>плотность фактическая</t>
  </si>
  <si>
    <t>топливо 17</t>
  </si>
  <si>
    <t>топливо 18</t>
  </si>
  <si>
    <t>топливо 19</t>
  </si>
  <si>
    <t>топливо 20</t>
  </si>
  <si>
    <t xml:space="preserve">явно не имеющими отношения к реальной работе мотора. </t>
  </si>
  <si>
    <t>Москва 17.09.2012</t>
  </si>
  <si>
    <t xml:space="preserve">Введите в белые поля значения для своих топлив. </t>
  </si>
  <si>
    <t>Удобное поле выбора топлива.</t>
  </si>
  <si>
    <t xml:space="preserve">  Четвертая версия:</t>
  </si>
  <si>
    <t xml:space="preserve">  Пятая версия:</t>
  </si>
  <si>
    <t>Сняты ограничения на величину Kn для некарамельных и произвольных топлив.</t>
  </si>
  <si>
    <t>Разделен график Kn(t) и Regreess(t), для нормальной работы в старых версиях Excel.</t>
  </si>
  <si>
    <t>Сняты ограничения на отношение диаметра критики к диаметру канала.</t>
  </si>
  <si>
    <t xml:space="preserve">Добавлен расчет участка трассера, влияющего на характеристики. </t>
  </si>
  <si>
    <t xml:space="preserve">Заделаны оперативные предупреждения об ошибках в процессе ввода. </t>
  </si>
  <si>
    <t>Добавлена возможность ввода характеристик еще двух произвольных топлив.</t>
  </si>
  <si>
    <t>Контроль ввода дополнен проверкой характеристик произвольных топлив.</t>
  </si>
  <si>
    <t>Введено поле для вывода полной массы топлива с учетом трассера.</t>
  </si>
  <si>
    <t>Возможность расчета моторов торцевого горения.</t>
  </si>
  <si>
    <t>Возможность ввода характеристик 16-ти произвольных топлив.</t>
  </si>
  <si>
    <t xml:space="preserve">чтобы приблизить кривую к величинам, полученным Наккой (его помол соответствует стандартному для любителя). Тот, кому такой </t>
  </si>
  <si>
    <t>введения данных произвольных топлив, характеристики которых  известны.</t>
  </si>
  <si>
    <t>подход кажется необоснованным, может просто воспользоваться программой Накки.</t>
  </si>
  <si>
    <t>Исходные данные</t>
  </si>
  <si>
    <t>Сохранение и загрузка исходных данных из файла.</t>
  </si>
  <si>
    <t xml:space="preserve">Мои сайты: </t>
  </si>
  <si>
    <t xml:space="preserve">В заключение замечу, что простота программы накладывает некоторые интеллектуальные обязательства на пользователя. Вводимые </t>
  </si>
  <si>
    <t xml:space="preserve">Проверка данных программы Rocki-design по расчету некоторых хорошо изученных мною моторов показала неплохое совпадение с </t>
  </si>
  <si>
    <t xml:space="preserve">Несомненным плюсом является заранее предусмотренная возможность рассчитывать моторы на популярном топливе ANSIAL и опция  </t>
  </si>
  <si>
    <t xml:space="preserve">Следующий момент, который вызывал сомнение, это закон горения, полученный Ричардом для любимой самодельщиками сорбитовой </t>
  </si>
  <si>
    <t xml:space="preserve">Основные изменения были сделаны при расчете начальной стадии работы мотора. Выход на режим у хороших моторов занимает не </t>
  </si>
  <si>
    <t>Программа расчета характеристик РДТТ Rocki-motor, это очередной  ремейк программы SRM канадского ракетчика Ричарда Накки.</t>
  </si>
  <si>
    <t>время работы мотора</t>
  </si>
  <si>
    <t>время трассера</t>
  </si>
  <si>
    <t xml:space="preserve">длина </t>
  </si>
  <si>
    <t xml:space="preserve">диаметр </t>
  </si>
  <si>
    <r>
      <t>Определение показателя адиабаты двухфазного потока К</t>
    </r>
    <r>
      <rPr>
        <b/>
        <vertAlign val="subscript"/>
        <sz val="10"/>
        <rFont val="Arial Cyr"/>
        <family val="0"/>
      </rPr>
      <t xml:space="preserve">2ph </t>
    </r>
  </si>
  <si>
    <t>температура горения</t>
  </si>
  <si>
    <t>газовая фаза</t>
  </si>
  <si>
    <t>конденсированная фаза</t>
  </si>
  <si>
    <t>PROPEP</t>
  </si>
  <si>
    <t>JANAF</t>
  </si>
  <si>
    <t xml:space="preserve">PROPEP </t>
  </si>
  <si>
    <r>
      <t xml:space="preserve">JANAF           </t>
    </r>
  </si>
  <si>
    <t>компонент</t>
  </si>
  <si>
    <t>содержание         (mole)</t>
  </si>
  <si>
    <t xml:space="preserve">Cp </t>
  </si>
  <si>
    <t>содержание      (mole)</t>
  </si>
  <si>
    <t>MW молярный вес (g/mole)</t>
  </si>
  <si>
    <t>H2</t>
  </si>
  <si>
    <t>Al2O3</t>
  </si>
  <si>
    <t>N2</t>
  </si>
  <si>
    <t>SiO2</t>
  </si>
  <si>
    <t>CO</t>
  </si>
  <si>
    <t>Mg2SiO4</t>
  </si>
  <si>
    <t>H2O</t>
  </si>
  <si>
    <t>SiO</t>
  </si>
  <si>
    <t>H</t>
  </si>
  <si>
    <t>CO2</t>
  </si>
  <si>
    <t>HCl</t>
  </si>
  <si>
    <t>всего</t>
  </si>
  <si>
    <t>HO</t>
  </si>
  <si>
    <t>BaCl2</t>
  </si>
  <si>
    <t>Cp gas</t>
  </si>
  <si>
    <t>K2CO3</t>
  </si>
  <si>
    <t>k gas</t>
  </si>
  <si>
    <t>Cp s</t>
  </si>
  <si>
    <t>X</t>
  </si>
  <si>
    <t>y</t>
  </si>
  <si>
    <r>
      <t>K</t>
    </r>
    <r>
      <rPr>
        <b/>
        <vertAlign val="subscript"/>
        <sz val="12"/>
        <rFont val="Arial Cyr"/>
        <family val="0"/>
      </rPr>
      <t>2ph</t>
    </r>
  </si>
  <si>
    <t>МИКС-1К</t>
  </si>
  <si>
    <t>25Sugar 10Sorbitol  65KNO3 1.5Fe2O3</t>
  </si>
  <si>
    <t xml:space="preserve">молярный вес </t>
  </si>
  <si>
    <t>М</t>
  </si>
  <si>
    <r>
      <t>M</t>
    </r>
    <r>
      <rPr>
        <vertAlign val="subscript"/>
        <sz val="11"/>
        <rFont val="Arial Cyr"/>
        <family val="0"/>
      </rPr>
      <t>eff</t>
    </r>
    <r>
      <rPr>
        <sz val="11"/>
        <rFont val="Arial Cyr"/>
        <family val="0"/>
      </rPr>
      <t xml:space="preserve"> кг/кмоль</t>
    </r>
  </si>
  <si>
    <r>
      <t>M</t>
    </r>
    <r>
      <rPr>
        <b/>
        <vertAlign val="subscript"/>
        <sz val="10"/>
        <rFont val="Arial Cyr"/>
        <family val="0"/>
      </rPr>
      <t xml:space="preserve">eff </t>
    </r>
    <r>
      <rPr>
        <sz val="8"/>
        <rFont val="Arial Cyr"/>
        <family val="0"/>
      </rPr>
      <t>(kg/kmole)</t>
    </r>
  </si>
  <si>
    <t>Заполните белые поля таблиц данными из программы PROPEP (http://www.htp.com/artlex/Welcome.html) и таблиц JANAF (http://kinetics.nist.gov/janaf/).</t>
  </si>
  <si>
    <t>Cl</t>
  </si>
  <si>
    <t>O2</t>
  </si>
  <si>
    <t>NO</t>
  </si>
  <si>
    <t>O</t>
  </si>
  <si>
    <t>0/1/2</t>
  </si>
  <si>
    <t>торцы (1-оба, 2-один)</t>
  </si>
  <si>
    <t xml:space="preserve">  Шестая версия:</t>
  </si>
  <si>
    <t>Возможность расчета показателя адиабаты.</t>
  </si>
  <si>
    <t xml:space="preserve">  Седьмая версия:</t>
  </si>
  <si>
    <t xml:space="preserve">удобство использования. Применил ряд допустимых приближений, которые практически не сказываются на результатах расчета. </t>
  </si>
  <si>
    <t>pal71e</t>
  </si>
  <si>
    <t>Возможность раздельного бронирования торцов</t>
  </si>
  <si>
    <t>Естественное задание торцевого заряда.</t>
  </si>
  <si>
    <t xml:space="preserve">  Третья версия:</t>
  </si>
  <si>
    <t>Более детализированная схема мотора с выделенной поверхностью горения  и таблицей параметров.</t>
  </si>
  <si>
    <t>версия RM-7.1-20131015</t>
  </si>
  <si>
    <t xml:space="preserve">  Версия 7.1:</t>
  </si>
  <si>
    <t>Скорректирован расчет трассера для всех видов бронировок.</t>
  </si>
  <si>
    <t>МИКС-1</t>
  </si>
  <si>
    <t xml:space="preserve">25Sugar 10Sorbitol  65KNO3 </t>
  </si>
  <si>
    <t>Сорбит-2</t>
  </si>
  <si>
    <t>НК-65 Сорбит-33 Сахар-2</t>
  </si>
  <si>
    <t>Время трассера t тр = 2,7 с</t>
  </si>
  <si>
    <t>E 19</t>
  </si>
  <si>
    <t>Класс E 19</t>
  </si>
  <si>
    <t>Время работы t = 1,08 сек</t>
  </si>
  <si>
    <t>Kn max = 210,2</t>
  </si>
  <si>
    <t>Давление макс. P max = 2,298 МПа</t>
  </si>
  <si>
    <t>Тяга макс. F max = 33,4 H</t>
  </si>
  <si>
    <t>Тяга средняя F avg = 19,7 H</t>
  </si>
  <si>
    <t>Импульс полный I tot = 21,1 Н*с</t>
  </si>
  <si>
    <t>Импульс удельный I sp = 93,4 с</t>
  </si>
  <si>
    <t>РД-16</t>
  </si>
  <si>
    <t>Схема мотора РД-16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</si>
</sst>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_ ;[Red]\-0.00\ "/>
    <numFmt numFmtId="178" formatCode="0.000"/>
  </numFmts>
  <fonts count="105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sz val="10"/>
      <name val="Symbol"/>
      <family val="1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b/>
      <sz val="12"/>
      <name val="Arial Cyr"/>
      <family val="0"/>
    </font>
    <font>
      <b/>
      <sz val="11"/>
      <name val="Arial Cyr"/>
      <family val="0"/>
    </font>
    <font>
      <sz val="8"/>
      <name val="Tahoma"/>
      <family val="2"/>
    </font>
    <font>
      <sz val="11"/>
      <name val="Arial"/>
      <family val="2"/>
    </font>
    <font>
      <b/>
      <vertAlign val="subscript"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22"/>
      <name val="Arial"/>
      <family val="2"/>
    </font>
    <font>
      <vertAlign val="subscript"/>
      <sz val="10"/>
      <name val="Symbol"/>
      <family val="1"/>
    </font>
    <font>
      <sz val="10"/>
      <color indexed="23"/>
      <name val="Arial Cyr"/>
      <family val="0"/>
    </font>
    <font>
      <vertAlign val="subscript"/>
      <sz val="10"/>
      <color indexed="23"/>
      <name val="Arial Cyr"/>
      <family val="0"/>
    </font>
    <font>
      <sz val="8.5"/>
      <color indexed="8"/>
      <name val="Arial Cyr"/>
      <family val="0"/>
    </font>
    <font>
      <sz val="8"/>
      <color indexed="8"/>
      <name val="Arial Cyr"/>
      <family val="0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color indexed="9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b/>
      <sz val="12"/>
      <color indexed="13"/>
      <name val="Arial"/>
      <family val="2"/>
    </font>
    <font>
      <sz val="8"/>
      <color indexed="12"/>
      <name val="Arial Cyr"/>
      <family val="0"/>
    </font>
    <font>
      <vertAlign val="subscript"/>
      <sz val="8"/>
      <name val="Arial Cyr"/>
      <family val="0"/>
    </font>
    <font>
      <sz val="10"/>
      <color indexed="40"/>
      <name val="Arial Cyr"/>
      <family val="0"/>
    </font>
    <font>
      <vertAlign val="superscript"/>
      <sz val="11"/>
      <name val="Arial Cyr"/>
      <family val="0"/>
    </font>
    <font>
      <sz val="10"/>
      <color indexed="23"/>
      <name val="Arial"/>
      <family val="2"/>
    </font>
    <font>
      <sz val="11"/>
      <name val="Arial Cyr"/>
      <family val="0"/>
    </font>
    <font>
      <vertAlign val="subscript"/>
      <sz val="11"/>
      <name val="Arial Cyr"/>
      <family val="0"/>
    </font>
    <font>
      <sz val="11"/>
      <name val="Symbol"/>
      <family val="1"/>
    </font>
    <font>
      <sz val="8"/>
      <color indexed="12"/>
      <name val="Arial"/>
      <family val="2"/>
    </font>
    <font>
      <sz val="12"/>
      <color indexed="9"/>
      <name val="Arial"/>
      <family val="2"/>
    </font>
    <font>
      <sz val="9"/>
      <color indexed="61"/>
      <name val="Calibri"/>
      <family val="2"/>
    </font>
    <font>
      <sz val="10"/>
      <color indexed="44"/>
      <name val="Arial Cyr"/>
      <family val="0"/>
    </font>
    <font>
      <sz val="12"/>
      <name val="Times New Roman"/>
      <family val="1"/>
    </font>
    <font>
      <b/>
      <sz val="8"/>
      <name val="Arial Cyr"/>
      <family val="0"/>
    </font>
    <font>
      <sz val="12"/>
      <color indexed="9"/>
      <name val="Times New Roman"/>
      <family val="1"/>
    </font>
    <font>
      <sz val="10"/>
      <name val="Verdana"/>
      <family val="2"/>
    </font>
    <font>
      <u val="single"/>
      <sz val="10"/>
      <color indexed="12"/>
      <name val="Verdana"/>
      <family val="2"/>
    </font>
    <font>
      <b/>
      <sz val="10"/>
      <name val="Verdana"/>
      <family val="2"/>
    </font>
    <font>
      <u val="single"/>
      <sz val="10"/>
      <name val="Verdana"/>
      <family val="2"/>
    </font>
    <font>
      <sz val="10"/>
      <color indexed="18"/>
      <name val="Verdana"/>
      <family val="2"/>
    </font>
    <font>
      <sz val="10"/>
      <color indexed="9"/>
      <name val="Verdana"/>
      <family val="2"/>
    </font>
    <font>
      <b/>
      <sz val="10"/>
      <name val="Arial Cyr"/>
      <family val="0"/>
    </font>
    <font>
      <b/>
      <vertAlign val="subscript"/>
      <sz val="10"/>
      <name val="Arial Cyr"/>
      <family val="0"/>
    </font>
    <font>
      <b/>
      <vertAlign val="subscript"/>
      <sz val="12"/>
      <name val="Arial Cyr"/>
      <family val="0"/>
    </font>
    <font>
      <b/>
      <sz val="10"/>
      <name val="Arial Narrow"/>
      <family val="2"/>
    </font>
    <font>
      <sz val="12"/>
      <color indexed="10"/>
      <name val="Times New Roman"/>
      <family val="1"/>
    </font>
    <font>
      <sz val="10"/>
      <color indexed="61"/>
      <name val="Verdana"/>
      <family val="2"/>
    </font>
    <font>
      <sz val="12"/>
      <color indexed="61"/>
      <name val="Times New Roman"/>
      <family val="1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21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sz val="8"/>
      <color indexed="8"/>
      <name val="Arial"/>
      <family val="2"/>
    </font>
    <font>
      <b/>
      <sz val="10"/>
      <color indexed="8"/>
      <name val="Arial Cyr"/>
      <family val="0"/>
    </font>
    <font>
      <b/>
      <sz val="8.5"/>
      <color indexed="8"/>
      <name val="Arial Cyr"/>
      <family val="0"/>
    </font>
    <font>
      <b/>
      <sz val="10.75"/>
      <color indexed="8"/>
      <name val="Arial Cyr"/>
      <family val="0"/>
    </font>
    <font>
      <b/>
      <sz val="8"/>
      <color indexed="8"/>
      <name val="Arial Cyr"/>
      <family val="0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</fills>
  <borders count="1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medium"/>
      <right style="medium"/>
      <top>
        <color indexed="63"/>
      </top>
      <bottom style="thin">
        <color indexed="23"/>
      </bottom>
    </border>
    <border>
      <left style="thin">
        <color indexed="23"/>
      </left>
      <right style="medium"/>
      <top>
        <color indexed="6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medium"/>
      <top style="thin">
        <color indexed="2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ck">
        <color indexed="60"/>
      </left>
      <right>
        <color indexed="63"/>
      </right>
      <top style="thick">
        <color indexed="60"/>
      </top>
      <bottom>
        <color indexed="63"/>
      </bottom>
    </border>
    <border>
      <left>
        <color indexed="63"/>
      </left>
      <right>
        <color indexed="63"/>
      </right>
      <top style="thick">
        <color indexed="60"/>
      </top>
      <bottom>
        <color indexed="63"/>
      </bottom>
    </border>
    <border>
      <left>
        <color indexed="63"/>
      </left>
      <right style="thick">
        <color indexed="60"/>
      </right>
      <top style="thick">
        <color indexed="60"/>
      </top>
      <bottom>
        <color indexed="63"/>
      </bottom>
    </border>
    <border>
      <left style="thick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0"/>
      </right>
      <top>
        <color indexed="63"/>
      </top>
      <bottom>
        <color indexed="63"/>
      </bottom>
    </border>
    <border>
      <left style="thick">
        <color indexed="60"/>
      </left>
      <right>
        <color indexed="63"/>
      </right>
      <top>
        <color indexed="63"/>
      </top>
      <bottom style="thick">
        <color indexed="60"/>
      </bottom>
    </border>
    <border>
      <left>
        <color indexed="63"/>
      </left>
      <right>
        <color indexed="63"/>
      </right>
      <top>
        <color indexed="63"/>
      </top>
      <bottom style="thick">
        <color indexed="60"/>
      </bottom>
    </border>
    <border>
      <left>
        <color indexed="63"/>
      </left>
      <right style="thick">
        <color indexed="60"/>
      </right>
      <top>
        <color indexed="63"/>
      </top>
      <bottom style="thick">
        <color indexed="6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62"/>
      </left>
      <right style="thick">
        <color indexed="62"/>
      </right>
      <top style="thick">
        <color indexed="62"/>
      </top>
      <bottom>
        <color indexed="63"/>
      </bottom>
    </border>
    <border>
      <left style="thick">
        <color indexed="62"/>
      </left>
      <right style="thick">
        <color indexed="62"/>
      </right>
      <top>
        <color indexed="63"/>
      </top>
      <bottom>
        <color indexed="63"/>
      </bottom>
    </border>
    <border>
      <left style="thick">
        <color indexed="62"/>
      </left>
      <right style="thick">
        <color indexed="62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ck">
        <color indexed="62"/>
      </left>
      <right style="thick">
        <color indexed="62"/>
      </right>
      <top style="thin">
        <color indexed="55"/>
      </top>
      <bottom>
        <color indexed="63"/>
      </bottom>
    </border>
    <border>
      <left style="thick">
        <color indexed="62"/>
      </left>
      <right style="thick">
        <color indexed="62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ck">
        <color indexed="60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ck">
        <color indexed="60"/>
      </bottom>
    </border>
    <border>
      <left>
        <color indexed="63"/>
      </left>
      <right style="thick">
        <color indexed="10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9"/>
      </bottom>
    </border>
    <border>
      <left style="double"/>
      <right>
        <color indexed="63"/>
      </right>
      <top>
        <color indexed="63"/>
      </top>
      <bottom style="thin"/>
    </border>
    <border>
      <left style="thin">
        <color indexed="55"/>
      </left>
      <right>
        <color indexed="63"/>
      </right>
      <top style="thick"/>
      <bottom>
        <color indexed="63"/>
      </bottom>
    </border>
    <border>
      <left style="thick">
        <color indexed="6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60"/>
      </right>
      <top>
        <color indexed="63"/>
      </top>
      <bottom style="thick">
        <color indexed="1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dashed"/>
      <top>
        <color indexed="63"/>
      </top>
      <bottom style="thick">
        <color indexed="10"/>
      </bottom>
    </border>
    <border>
      <left>
        <color indexed="63"/>
      </left>
      <right style="dashed"/>
      <top style="thick">
        <color indexed="60"/>
      </top>
      <bottom>
        <color indexed="63"/>
      </bottom>
    </border>
    <border>
      <left>
        <color indexed="63"/>
      </left>
      <right style="dashed"/>
      <top>
        <color indexed="63"/>
      </top>
      <bottom style="thick">
        <color indexed="60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dashed"/>
      <top style="thick">
        <color indexed="9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 style="dashed"/>
      <top>
        <color indexed="63"/>
      </top>
      <bottom style="thick">
        <color indexed="9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>
        <color indexed="55"/>
      </left>
      <right>
        <color indexed="63"/>
      </right>
      <top>
        <color indexed="63"/>
      </top>
      <bottom style="thick">
        <color indexed="10"/>
      </bottom>
    </border>
    <border>
      <left style="thin">
        <color indexed="55"/>
      </left>
      <right>
        <color indexed="63"/>
      </right>
      <top>
        <color indexed="63"/>
      </top>
      <bottom style="thick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0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90" fillId="25" borderId="1" applyNumberFormat="0" applyAlignment="0" applyProtection="0"/>
    <xf numFmtId="0" fontId="91" fillId="26" borderId="2" applyNumberFormat="0" applyAlignment="0" applyProtection="0"/>
    <xf numFmtId="0" fontId="92" fillId="26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5" fillId="0" borderId="5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6" applyNumberFormat="0" applyFill="0" applyAlignment="0" applyProtection="0"/>
    <xf numFmtId="0" fontId="97" fillId="27" borderId="7" applyNumberFormat="0" applyAlignment="0" applyProtection="0"/>
    <xf numFmtId="0" fontId="98" fillId="0" borderId="0" applyNumberFormat="0" applyFill="0" applyBorder="0" applyAlignment="0" applyProtection="0"/>
    <xf numFmtId="0" fontId="99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100" fillId="29" borderId="0" applyNumberFormat="0" applyBorder="0" applyAlignment="0" applyProtection="0"/>
    <xf numFmtId="0" fontId="10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02" fillId="0" borderId="9" applyNumberFormat="0" applyFill="0" applyAlignment="0" applyProtection="0"/>
    <xf numFmtId="0" fontId="10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4" fillId="31" borderId="0" applyNumberFormat="0" applyBorder="0" applyAlignment="0" applyProtection="0"/>
  </cellStyleXfs>
  <cellXfs count="29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32" borderId="10" xfId="0" applyFont="1" applyFill="1" applyBorder="1" applyAlignment="1">
      <alignment/>
    </xf>
    <xf numFmtId="0" fontId="0" fillId="32" borderId="0" xfId="0" applyFont="1" applyFill="1" applyAlignment="1">
      <alignment vertical="center"/>
    </xf>
    <xf numFmtId="0" fontId="4" fillId="32" borderId="11" xfId="0" applyFont="1" applyFill="1" applyBorder="1" applyAlignment="1">
      <alignment vertical="center"/>
    </xf>
    <xf numFmtId="0" fontId="18" fillId="32" borderId="12" xfId="0" applyFont="1" applyFill="1" applyBorder="1" applyAlignment="1">
      <alignment horizontal="right" vertical="center"/>
    </xf>
    <xf numFmtId="0" fontId="4" fillId="32" borderId="13" xfId="0" applyFont="1" applyFill="1" applyBorder="1" applyAlignment="1">
      <alignment vertical="center"/>
    </xf>
    <xf numFmtId="0" fontId="7" fillId="32" borderId="14" xfId="0" applyFont="1" applyFill="1" applyBorder="1" applyAlignment="1">
      <alignment vertical="center"/>
    </xf>
    <xf numFmtId="0" fontId="4" fillId="32" borderId="15" xfId="0" applyFont="1" applyFill="1" applyBorder="1" applyAlignment="1">
      <alignment vertical="center"/>
    </xf>
    <xf numFmtId="0" fontId="4" fillId="32" borderId="16" xfId="0" applyFont="1" applyFill="1" applyBorder="1" applyAlignment="1">
      <alignment vertical="center"/>
    </xf>
    <xf numFmtId="0" fontId="5" fillId="32" borderId="11" xfId="0" applyFont="1" applyFill="1" applyBorder="1" applyAlignment="1">
      <alignment horizontal="left" vertical="center"/>
    </xf>
    <xf numFmtId="0" fontId="4" fillId="32" borderId="11" xfId="0" applyFont="1" applyFill="1" applyBorder="1" applyAlignment="1">
      <alignment horizontal="left" vertical="center"/>
    </xf>
    <xf numFmtId="0" fontId="4" fillId="32" borderId="17" xfId="0" applyFont="1" applyFill="1" applyBorder="1" applyAlignment="1">
      <alignment vertical="center"/>
    </xf>
    <xf numFmtId="0" fontId="4" fillId="32" borderId="0" xfId="0" applyFont="1" applyFill="1" applyAlignment="1">
      <alignment vertical="center"/>
    </xf>
    <xf numFmtId="0" fontId="0" fillId="32" borderId="0" xfId="0" applyFont="1" applyFill="1" applyBorder="1" applyAlignment="1">
      <alignment/>
    </xf>
    <xf numFmtId="0" fontId="0" fillId="32" borderId="18" xfId="0" applyFont="1" applyFill="1" applyBorder="1" applyAlignment="1">
      <alignment/>
    </xf>
    <xf numFmtId="0" fontId="0" fillId="32" borderId="0" xfId="0" applyFont="1" applyFill="1" applyAlignment="1">
      <alignment/>
    </xf>
    <xf numFmtId="0" fontId="4" fillId="32" borderId="0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right"/>
    </xf>
    <xf numFmtId="0" fontId="4" fillId="32" borderId="0" xfId="0" applyFont="1" applyFill="1" applyBorder="1" applyAlignment="1">
      <alignment/>
    </xf>
    <xf numFmtId="0" fontId="18" fillId="32" borderId="19" xfId="0" applyFont="1" applyFill="1" applyBorder="1" applyAlignment="1">
      <alignment horizontal="right"/>
    </xf>
    <xf numFmtId="0" fontId="4" fillId="32" borderId="20" xfId="0" applyFont="1" applyFill="1" applyBorder="1" applyAlignment="1">
      <alignment/>
    </xf>
    <xf numFmtId="0" fontId="11" fillId="32" borderId="0" xfId="0" applyNumberFormat="1" applyFont="1" applyFill="1" applyBorder="1" applyAlignment="1">
      <alignment/>
    </xf>
    <xf numFmtId="0" fontId="11" fillId="32" borderId="0" xfId="0" applyFont="1" applyFill="1" applyBorder="1" applyAlignment="1">
      <alignment/>
    </xf>
    <xf numFmtId="49" fontId="4" fillId="32" borderId="0" xfId="0" applyNumberFormat="1" applyFont="1" applyFill="1" applyBorder="1" applyAlignment="1">
      <alignment horizontal="center"/>
    </xf>
    <xf numFmtId="0" fontId="4" fillId="32" borderId="0" xfId="0" applyFont="1" applyFill="1" applyAlignment="1">
      <alignment/>
    </xf>
    <xf numFmtId="0" fontId="18" fillId="32" borderId="0" xfId="0" applyFont="1" applyFill="1" applyBorder="1" applyAlignment="1">
      <alignment horizontal="right"/>
    </xf>
    <xf numFmtId="0" fontId="3" fillId="32" borderId="0" xfId="0" applyFont="1" applyFill="1" applyBorder="1" applyAlignment="1">
      <alignment horizontal="center"/>
    </xf>
    <xf numFmtId="2" fontId="11" fillId="32" borderId="0" xfId="0" applyNumberFormat="1" applyFont="1" applyFill="1" applyBorder="1" applyAlignment="1">
      <alignment/>
    </xf>
    <xf numFmtId="0" fontId="4" fillId="32" borderId="21" xfId="0" applyFont="1" applyFill="1" applyBorder="1" applyAlignment="1">
      <alignment horizontal="center"/>
    </xf>
    <xf numFmtId="172" fontId="4" fillId="32" borderId="21" xfId="0" applyNumberFormat="1" applyFont="1" applyFill="1" applyBorder="1" applyAlignment="1">
      <alignment horizontal="right"/>
    </xf>
    <xf numFmtId="0" fontId="4" fillId="32" borderId="21" xfId="0" applyFont="1" applyFill="1" applyBorder="1" applyAlignment="1">
      <alignment/>
    </xf>
    <xf numFmtId="0" fontId="18" fillId="32" borderId="22" xfId="0" applyFont="1" applyFill="1" applyBorder="1" applyAlignment="1">
      <alignment horizontal="right"/>
    </xf>
    <xf numFmtId="2" fontId="4" fillId="32" borderId="0" xfId="0" applyNumberFormat="1" applyFont="1" applyFill="1" applyBorder="1" applyAlignment="1">
      <alignment/>
    </xf>
    <xf numFmtId="172" fontId="4" fillId="32" borderId="0" xfId="0" applyNumberFormat="1" applyFont="1" applyFill="1" applyBorder="1" applyAlignment="1">
      <alignment horizontal="right"/>
    </xf>
    <xf numFmtId="0" fontId="4" fillId="32" borderId="16" xfId="0" applyFont="1" applyFill="1" applyBorder="1" applyAlignment="1">
      <alignment/>
    </xf>
    <xf numFmtId="0" fontId="4" fillId="32" borderId="11" xfId="0" applyFont="1" applyFill="1" applyBorder="1" applyAlignment="1">
      <alignment horizontal="center"/>
    </xf>
    <xf numFmtId="0" fontId="4" fillId="32" borderId="11" xfId="0" applyFont="1" applyFill="1" applyBorder="1" applyAlignment="1">
      <alignment/>
    </xf>
    <xf numFmtId="0" fontId="4" fillId="32" borderId="21" xfId="0" applyFont="1" applyFill="1" applyBorder="1" applyAlignment="1">
      <alignment horizontal="right"/>
    </xf>
    <xf numFmtId="0" fontId="4" fillId="32" borderId="11" xfId="0" applyFont="1" applyFill="1" applyBorder="1" applyAlignment="1">
      <alignment horizontal="right"/>
    </xf>
    <xf numFmtId="177" fontId="4" fillId="32" borderId="0" xfId="0" applyNumberFormat="1" applyFont="1" applyFill="1" applyBorder="1" applyAlignment="1" applyProtection="1">
      <alignment horizontal="right"/>
      <protection/>
    </xf>
    <xf numFmtId="0" fontId="20" fillId="32" borderId="0" xfId="0" applyFont="1" applyFill="1" applyBorder="1" applyAlignment="1">
      <alignment horizontal="right"/>
    </xf>
    <xf numFmtId="177" fontId="4" fillId="32" borderId="0" xfId="0" applyNumberFormat="1" applyFont="1" applyFill="1" applyBorder="1" applyAlignment="1">
      <alignment horizontal="right"/>
    </xf>
    <xf numFmtId="0" fontId="4" fillId="32" borderId="0" xfId="0" applyFont="1" applyFill="1" applyAlignment="1">
      <alignment horizontal="center"/>
    </xf>
    <xf numFmtId="0" fontId="4" fillId="32" borderId="0" xfId="0" applyFont="1" applyFill="1" applyAlignment="1">
      <alignment horizontal="right"/>
    </xf>
    <xf numFmtId="0" fontId="18" fillId="32" borderId="0" xfId="0" applyFont="1" applyFill="1" applyAlignment="1">
      <alignment horizontal="right"/>
    </xf>
    <xf numFmtId="2" fontId="4" fillId="32" borderId="0" xfId="0" applyNumberFormat="1" applyFont="1" applyFill="1" applyAlignment="1">
      <alignment/>
    </xf>
    <xf numFmtId="0" fontId="0" fillId="32" borderId="0" xfId="0" applyFill="1" applyAlignment="1" applyProtection="1">
      <alignment/>
      <protection locked="0"/>
    </xf>
    <xf numFmtId="0" fontId="26" fillId="0" borderId="0" xfId="0" applyFont="1" applyFill="1" applyBorder="1" applyAlignment="1" applyProtection="1">
      <alignment horizontal="right"/>
      <protection locked="0"/>
    </xf>
    <xf numFmtId="0" fontId="26" fillId="0" borderId="21" xfId="0" applyFont="1" applyFill="1" applyBorder="1" applyAlignment="1" applyProtection="1">
      <alignment horizontal="right"/>
      <protection locked="0"/>
    </xf>
    <xf numFmtId="0" fontId="19" fillId="32" borderId="21" xfId="0" applyFont="1" applyFill="1" applyBorder="1" applyAlignment="1">
      <alignment horizontal="right" vertical="center"/>
    </xf>
    <xf numFmtId="0" fontId="13" fillId="32" borderId="21" xfId="0" applyFont="1" applyFill="1" applyBorder="1" applyAlignment="1">
      <alignment horizontal="right" vertical="center"/>
    </xf>
    <xf numFmtId="0" fontId="13" fillId="32" borderId="21" xfId="0" applyFont="1" applyFill="1" applyBorder="1" applyAlignment="1">
      <alignment horizontal="left" vertical="center"/>
    </xf>
    <xf numFmtId="0" fontId="13" fillId="32" borderId="21" xfId="0" applyFont="1" applyFill="1" applyBorder="1" applyAlignment="1">
      <alignment vertical="center"/>
    </xf>
    <xf numFmtId="0" fontId="14" fillId="32" borderId="23" xfId="0" applyFont="1" applyFill="1" applyBorder="1" applyAlignment="1">
      <alignment horizontal="right" vertical="center"/>
    </xf>
    <xf numFmtId="0" fontId="18" fillId="32" borderId="11" xfId="0" applyFont="1" applyFill="1" applyBorder="1" applyAlignment="1">
      <alignment horizontal="right"/>
    </xf>
    <xf numFmtId="2" fontId="4" fillId="32" borderId="11" xfId="0" applyNumberFormat="1" applyFont="1" applyFill="1" applyBorder="1" applyAlignment="1">
      <alignment/>
    </xf>
    <xf numFmtId="0" fontId="0" fillId="32" borderId="11" xfId="0" applyFont="1" applyFill="1" applyBorder="1" applyAlignment="1">
      <alignment/>
    </xf>
    <xf numFmtId="0" fontId="0" fillId="32" borderId="17" xfId="0" applyFont="1" applyFill="1" applyBorder="1" applyAlignment="1">
      <alignment/>
    </xf>
    <xf numFmtId="0" fontId="0" fillId="32" borderId="0" xfId="0" applyFill="1" applyAlignment="1" applyProtection="1">
      <alignment/>
      <protection locked="0"/>
    </xf>
    <xf numFmtId="0" fontId="22" fillId="32" borderId="24" xfId="0" applyFont="1" applyFill="1" applyBorder="1" applyAlignment="1" applyProtection="1">
      <alignment horizontal="center"/>
      <protection/>
    </xf>
    <xf numFmtId="172" fontId="22" fillId="32" borderId="24" xfId="0" applyNumberFormat="1" applyFont="1" applyFill="1" applyBorder="1" applyAlignment="1" applyProtection="1">
      <alignment/>
      <protection/>
    </xf>
    <xf numFmtId="1" fontId="22" fillId="32" borderId="24" xfId="0" applyNumberFormat="1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>
      <alignment/>
    </xf>
    <xf numFmtId="0" fontId="30" fillId="33" borderId="0" xfId="0" applyNumberFormat="1" applyFont="1" applyFill="1" applyBorder="1" applyAlignment="1">
      <alignment/>
    </xf>
    <xf numFmtId="0" fontId="26" fillId="32" borderId="0" xfId="0" applyFont="1" applyFill="1" applyBorder="1" applyAlignment="1" applyProtection="1">
      <alignment horizontal="right"/>
      <protection locked="0"/>
    </xf>
    <xf numFmtId="172" fontId="11" fillId="32" borderId="0" xfId="0" applyNumberFormat="1" applyFont="1" applyFill="1" applyBorder="1" applyAlignment="1">
      <alignment/>
    </xf>
    <xf numFmtId="2" fontId="31" fillId="32" borderId="0" xfId="0" applyNumberFormat="1" applyFont="1" applyFill="1" applyBorder="1" applyAlignment="1">
      <alignment horizontal="center"/>
    </xf>
    <xf numFmtId="0" fontId="4" fillId="32" borderId="14" xfId="0" applyFont="1" applyFill="1" applyBorder="1" applyAlignment="1">
      <alignment vertical="center"/>
    </xf>
    <xf numFmtId="0" fontId="0" fillId="32" borderId="0" xfId="0" applyFont="1" applyFill="1" applyAlignment="1">
      <alignment vertical="center"/>
    </xf>
    <xf numFmtId="0" fontId="0" fillId="32" borderId="0" xfId="0" applyFill="1" applyAlignment="1" applyProtection="1">
      <alignment horizontal="center"/>
      <protection locked="0"/>
    </xf>
    <xf numFmtId="0" fontId="0" fillId="32" borderId="0" xfId="0" applyFill="1" applyAlignment="1" applyProtection="1">
      <alignment vertical="center"/>
      <protection locked="0"/>
    </xf>
    <xf numFmtId="0" fontId="0" fillId="32" borderId="0" xfId="0" applyFill="1" applyAlignment="1" applyProtection="1">
      <alignment horizontal="center" vertical="center"/>
      <protection locked="0"/>
    </xf>
    <xf numFmtId="0" fontId="4" fillId="32" borderId="25" xfId="0" applyNumberFormat="1" applyFont="1" applyFill="1" applyBorder="1" applyAlignment="1" applyProtection="1">
      <alignment/>
      <protection/>
    </xf>
    <xf numFmtId="0" fontId="4" fillId="32" borderId="25" xfId="0" applyNumberFormat="1" applyFont="1" applyFill="1" applyBorder="1" applyAlignment="1" applyProtection="1">
      <alignment horizontal="center"/>
      <protection/>
    </xf>
    <xf numFmtId="0" fontId="1" fillId="32" borderId="25" xfId="0" applyFont="1" applyFill="1" applyBorder="1" applyAlignment="1" applyProtection="1">
      <alignment wrapText="1"/>
      <protection/>
    </xf>
    <xf numFmtId="0" fontId="32" fillId="0" borderId="25" xfId="0" applyFont="1" applyFill="1" applyBorder="1" applyAlignment="1" applyProtection="1">
      <alignment wrapText="1"/>
      <protection locked="0"/>
    </xf>
    <xf numFmtId="0" fontId="26" fillId="0" borderId="26" xfId="0" applyFont="1" applyFill="1" applyBorder="1" applyAlignment="1" applyProtection="1">
      <alignment wrapText="1"/>
      <protection locked="0"/>
    </xf>
    <xf numFmtId="0" fontId="26" fillId="0" borderId="25" xfId="0" applyFont="1" applyFill="1" applyBorder="1" applyAlignment="1" applyProtection="1">
      <alignment wrapText="1"/>
      <protection locked="0"/>
    </xf>
    <xf numFmtId="0" fontId="0" fillId="32" borderId="25" xfId="0" applyNumberFormat="1" applyFill="1" applyBorder="1" applyAlignment="1" applyProtection="1">
      <alignment horizontal="center" vertical="center" wrapText="1"/>
      <protection/>
    </xf>
    <xf numFmtId="0" fontId="0" fillId="32" borderId="0" xfId="0" applyFill="1" applyAlignment="1" applyProtection="1">
      <alignment vertical="center"/>
      <protection/>
    </xf>
    <xf numFmtId="0" fontId="0" fillId="32" borderId="27" xfId="0" applyFill="1" applyBorder="1" applyAlignment="1" applyProtection="1">
      <alignment/>
      <protection/>
    </xf>
    <xf numFmtId="0" fontId="0" fillId="32" borderId="27" xfId="0" applyFill="1" applyBorder="1" applyAlignment="1" applyProtection="1">
      <alignment/>
      <protection/>
    </xf>
    <xf numFmtId="0" fontId="0" fillId="32" borderId="0" xfId="0" applyFill="1" applyAlignment="1" applyProtection="1">
      <alignment/>
      <protection/>
    </xf>
    <xf numFmtId="0" fontId="0" fillId="32" borderId="28" xfId="0" applyFill="1" applyBorder="1" applyAlignment="1" applyProtection="1">
      <alignment horizontal="center" vertical="center"/>
      <protection/>
    </xf>
    <xf numFmtId="0" fontId="0" fillId="32" borderId="0" xfId="0" applyFill="1" applyAlignment="1" applyProtection="1">
      <alignment horizontal="center" vertical="center"/>
      <protection/>
    </xf>
    <xf numFmtId="0" fontId="0" fillId="32" borderId="29" xfId="0" applyFill="1" applyBorder="1" applyAlignment="1" applyProtection="1">
      <alignment horizontal="center"/>
      <protection/>
    </xf>
    <xf numFmtId="0" fontId="0" fillId="32" borderId="0" xfId="0" applyFill="1" applyAlignment="1" applyProtection="1">
      <alignment horizontal="center"/>
      <protection/>
    </xf>
    <xf numFmtId="0" fontId="0" fillId="32" borderId="25" xfId="0" applyFill="1" applyBorder="1" applyAlignment="1" applyProtection="1">
      <alignment/>
      <protection/>
    </xf>
    <xf numFmtId="0" fontId="4" fillId="32" borderId="26" xfId="0" applyFont="1" applyFill="1" applyBorder="1" applyAlignment="1" applyProtection="1">
      <alignment wrapText="1"/>
      <protection/>
    </xf>
    <xf numFmtId="1" fontId="22" fillId="32" borderId="24" xfId="0" applyNumberFormat="1" applyFont="1" applyFill="1" applyBorder="1" applyAlignment="1" applyProtection="1">
      <alignment/>
      <protection/>
    </xf>
    <xf numFmtId="2" fontId="22" fillId="32" borderId="24" xfId="0" applyNumberFormat="1" applyFont="1" applyFill="1" applyBorder="1" applyAlignment="1" applyProtection="1">
      <alignment/>
      <protection/>
    </xf>
    <xf numFmtId="0" fontId="26" fillId="0" borderId="25" xfId="0" applyNumberFormat="1" applyFont="1" applyFill="1" applyBorder="1" applyAlignment="1" applyProtection="1">
      <alignment/>
      <protection locked="0"/>
    </xf>
    <xf numFmtId="0" fontId="26" fillId="0" borderId="25" xfId="0" applyNumberFormat="1" applyFont="1" applyFill="1" applyBorder="1" applyAlignment="1" applyProtection="1">
      <alignment horizontal="center"/>
      <protection locked="0"/>
    </xf>
    <xf numFmtId="1" fontId="34" fillId="0" borderId="24" xfId="0" applyNumberFormat="1" applyFont="1" applyFill="1" applyBorder="1" applyAlignment="1" applyProtection="1">
      <alignment/>
      <protection locked="0"/>
    </xf>
    <xf numFmtId="0" fontId="37" fillId="32" borderId="25" xfId="0" applyNumberFormat="1" applyFont="1" applyFill="1" applyBorder="1" applyAlignment="1" applyProtection="1">
      <alignment horizontal="center"/>
      <protection/>
    </xf>
    <xf numFmtId="0" fontId="39" fillId="32" borderId="25" xfId="0" applyNumberFormat="1" applyFont="1" applyFill="1" applyBorder="1" applyAlignment="1" applyProtection="1">
      <alignment horizontal="center"/>
      <protection/>
    </xf>
    <xf numFmtId="0" fontId="1" fillId="32" borderId="27" xfId="0" applyFont="1" applyFill="1" applyBorder="1" applyAlignment="1" applyProtection="1">
      <alignment/>
      <protection/>
    </xf>
    <xf numFmtId="0" fontId="1" fillId="32" borderId="29" xfId="0" applyFont="1" applyFill="1" applyBorder="1" applyAlignment="1" applyProtection="1">
      <alignment horizontal="center"/>
      <protection/>
    </xf>
    <xf numFmtId="0" fontId="40" fillId="0" borderId="25" xfId="0" applyFont="1" applyFill="1" applyBorder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0" fontId="0" fillId="32" borderId="28" xfId="0" applyFont="1" applyFill="1" applyBorder="1" applyAlignment="1" applyProtection="1">
      <alignment horizontal="center" vertical="center"/>
      <protection/>
    </xf>
    <xf numFmtId="0" fontId="36" fillId="32" borderId="0" xfId="0" applyFont="1" applyFill="1" applyBorder="1" applyAlignment="1" applyProtection="1">
      <alignment vertical="center"/>
      <protection locked="0"/>
    </xf>
    <xf numFmtId="0" fontId="41" fillId="32" borderId="11" xfId="0" applyFont="1" applyFill="1" applyBorder="1" applyAlignment="1">
      <alignment horizontal="center" vertical="center"/>
    </xf>
    <xf numFmtId="0" fontId="41" fillId="32" borderId="11" xfId="0" applyFont="1" applyFill="1" applyBorder="1" applyAlignment="1">
      <alignment horizontal="right" vertical="center"/>
    </xf>
    <xf numFmtId="0" fontId="41" fillId="32" borderId="0" xfId="0" applyFont="1" applyFill="1" applyBorder="1" applyAlignment="1" applyProtection="1">
      <alignment horizontal="center" vertical="center"/>
      <protection locked="0"/>
    </xf>
    <xf numFmtId="0" fontId="41" fillId="32" borderId="0" xfId="0" applyFont="1" applyFill="1" applyBorder="1" applyAlignment="1">
      <alignment horizontal="right" vertical="center"/>
    </xf>
    <xf numFmtId="0" fontId="41" fillId="32" borderId="0" xfId="0" applyFont="1" applyFill="1" applyBorder="1" applyAlignment="1">
      <alignment horizontal="left" vertical="center"/>
    </xf>
    <xf numFmtId="0" fontId="41" fillId="32" borderId="0" xfId="0" applyFont="1" applyFill="1" applyBorder="1" applyAlignment="1">
      <alignment vertical="center"/>
    </xf>
    <xf numFmtId="0" fontId="28" fillId="32" borderId="18" xfId="0" applyFont="1" applyFill="1" applyBorder="1" applyAlignment="1">
      <alignment horizontal="right" vertical="center"/>
    </xf>
    <xf numFmtId="0" fontId="41" fillId="32" borderId="21" xfId="0" applyFont="1" applyFill="1" applyBorder="1" applyAlignment="1">
      <alignment horizontal="center" vertical="center"/>
    </xf>
    <xf numFmtId="0" fontId="41" fillId="32" borderId="21" xfId="0" applyFont="1" applyFill="1" applyBorder="1" applyAlignment="1">
      <alignment horizontal="right" vertical="center"/>
    </xf>
    <xf numFmtId="0" fontId="41" fillId="32" borderId="21" xfId="0" applyFont="1" applyFill="1" applyBorder="1" applyAlignment="1" applyProtection="1">
      <alignment horizontal="center" vertical="center"/>
      <protection locked="0"/>
    </xf>
    <xf numFmtId="0" fontId="42" fillId="32" borderId="16" xfId="0" applyFont="1" applyFill="1" applyBorder="1" applyAlignment="1">
      <alignment horizontal="left" vertical="center"/>
    </xf>
    <xf numFmtId="0" fontId="22" fillId="32" borderId="30" xfId="0" applyFont="1" applyFill="1" applyBorder="1" applyAlignment="1" applyProtection="1">
      <alignment horizontal="center" vertical="center" wrapText="1"/>
      <protection/>
    </xf>
    <xf numFmtId="0" fontId="42" fillId="32" borderId="21" xfId="0" applyFont="1" applyFill="1" applyBorder="1" applyAlignment="1">
      <alignment horizontal="left" vertical="center"/>
    </xf>
    <xf numFmtId="1" fontId="43" fillId="0" borderId="24" xfId="0" applyNumberFormat="1" applyFont="1" applyFill="1" applyBorder="1" applyAlignment="1" applyProtection="1">
      <alignment/>
      <protection locked="0"/>
    </xf>
    <xf numFmtId="0" fontId="0" fillId="32" borderId="14" xfId="0" applyFill="1" applyBorder="1" applyAlignment="1">
      <alignment vertical="center"/>
    </xf>
    <xf numFmtId="0" fontId="44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vertical="center"/>
    </xf>
    <xf numFmtId="0" fontId="47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left" indent="1"/>
    </xf>
    <xf numFmtId="0" fontId="4" fillId="32" borderId="10" xfId="0" applyFont="1" applyFill="1" applyBorder="1" applyAlignment="1">
      <alignment horizontal="left" indent="1"/>
    </xf>
    <xf numFmtId="0" fontId="4" fillId="32" borderId="31" xfId="0" applyFont="1" applyFill="1" applyBorder="1" applyAlignment="1">
      <alignment horizontal="left" indent="1"/>
    </xf>
    <xf numFmtId="0" fontId="5" fillId="32" borderId="10" xfId="0" applyFont="1" applyFill="1" applyBorder="1" applyAlignment="1">
      <alignment horizontal="left"/>
    </xf>
    <xf numFmtId="0" fontId="7" fillId="32" borderId="26" xfId="0" applyFont="1" applyFill="1" applyBorder="1" applyAlignment="1">
      <alignment horizontal="left" vertical="center"/>
    </xf>
    <xf numFmtId="0" fontId="7" fillId="32" borderId="0" xfId="0" applyFont="1" applyFill="1" applyBorder="1" applyAlignment="1">
      <alignment horizontal="left"/>
    </xf>
    <xf numFmtId="0" fontId="53" fillId="0" borderId="32" xfId="0" applyFont="1" applyBorder="1" applyAlignment="1" applyProtection="1">
      <alignment horizontal="right"/>
      <protection locked="0"/>
    </xf>
    <xf numFmtId="0" fontId="53" fillId="0" borderId="33" xfId="0" applyFont="1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0" fillId="0" borderId="36" xfId="0" applyFill="1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40" xfId="0" applyFill="1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53" fillId="0" borderId="0" xfId="0" applyFont="1" applyBorder="1" applyAlignment="1" applyProtection="1">
      <alignment/>
      <protection locked="0"/>
    </xf>
    <xf numFmtId="0" fontId="53" fillId="0" borderId="46" xfId="0" applyFont="1" applyBorder="1" applyAlignment="1" applyProtection="1">
      <alignment/>
      <protection locked="0"/>
    </xf>
    <xf numFmtId="0" fontId="41" fillId="0" borderId="0" xfId="0" applyFont="1" applyFill="1" applyBorder="1" applyAlignment="1" applyProtection="1">
      <alignment horizontal="center" vertical="center"/>
      <protection locked="0"/>
    </xf>
    <xf numFmtId="0" fontId="5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1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41" fillId="0" borderId="0" xfId="0" applyFont="1" applyFill="1" applyBorder="1" applyAlignment="1" applyProtection="1">
      <alignment horizontal="left" vertical="center"/>
      <protection locked="0"/>
    </xf>
    <xf numFmtId="0" fontId="41" fillId="0" borderId="0" xfId="0" applyFont="1" applyFill="1" applyBorder="1" applyAlignment="1" applyProtection="1">
      <alignment vertical="center"/>
      <protection locked="0"/>
    </xf>
    <xf numFmtId="0" fontId="28" fillId="0" borderId="18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41" fillId="0" borderId="21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5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2" fillId="0" borderId="0" xfId="0" applyFont="1" applyFill="1" applyBorder="1" applyAlignment="1" applyProtection="1">
      <alignment horizontal="left" vertical="center"/>
      <protection/>
    </xf>
    <xf numFmtId="0" fontId="41" fillId="0" borderId="0" xfId="0" applyFont="1" applyFill="1" applyBorder="1" applyAlignment="1" applyProtection="1">
      <alignment horizontal="center" vertical="center"/>
      <protection/>
    </xf>
    <xf numFmtId="0" fontId="41" fillId="0" borderId="21" xfId="0" applyFont="1" applyFill="1" applyBorder="1" applyAlignment="1" applyProtection="1">
      <alignment horizontal="center" vertical="center"/>
      <protection/>
    </xf>
    <xf numFmtId="0" fontId="0" fillId="32" borderId="47" xfId="0" applyFont="1" applyFill="1" applyBorder="1" applyAlignment="1" applyProtection="1">
      <alignment/>
      <protection/>
    </xf>
    <xf numFmtId="0" fontId="53" fillId="32" borderId="32" xfId="0" applyFont="1" applyFill="1" applyBorder="1" applyAlignment="1" applyProtection="1">
      <alignment/>
      <protection/>
    </xf>
    <xf numFmtId="0" fontId="0" fillId="32" borderId="48" xfId="0" applyFont="1" applyFill="1" applyBorder="1" applyAlignment="1" applyProtection="1">
      <alignment/>
      <protection/>
    </xf>
    <xf numFmtId="0" fontId="53" fillId="32" borderId="33" xfId="0" applyFont="1" applyFill="1" applyBorder="1" applyAlignment="1" applyProtection="1">
      <alignment/>
      <protection/>
    </xf>
    <xf numFmtId="0" fontId="0" fillId="32" borderId="49" xfId="0" applyFill="1" applyBorder="1" applyAlignment="1" applyProtection="1">
      <alignment/>
      <protection/>
    </xf>
    <xf numFmtId="0" fontId="53" fillId="32" borderId="50" xfId="0" applyFont="1" applyFill="1" applyBorder="1" applyAlignment="1" applyProtection="1">
      <alignment/>
      <protection/>
    </xf>
    <xf numFmtId="0" fontId="0" fillId="32" borderId="51" xfId="0" applyFill="1" applyBorder="1" applyAlignment="1" applyProtection="1">
      <alignment/>
      <protection/>
    </xf>
    <xf numFmtId="0" fontId="0" fillId="32" borderId="50" xfId="0" applyFill="1" applyBorder="1" applyAlignment="1" applyProtection="1">
      <alignment/>
      <protection/>
    </xf>
    <xf numFmtId="0" fontId="53" fillId="32" borderId="5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53" fillId="32" borderId="53" xfId="0" applyFont="1" applyFill="1" applyBorder="1" applyAlignment="1" applyProtection="1">
      <alignment horizontal="center" vertical="center" wrapText="1"/>
      <protection/>
    </xf>
    <xf numFmtId="0" fontId="53" fillId="32" borderId="54" xfId="0" applyFont="1" applyFill="1" applyBorder="1" applyAlignment="1" applyProtection="1">
      <alignment horizontal="center" vertical="center" wrapText="1"/>
      <protection/>
    </xf>
    <xf numFmtId="0" fontId="53" fillId="32" borderId="55" xfId="0" applyFont="1" applyFill="1" applyBorder="1" applyAlignment="1" applyProtection="1">
      <alignment horizontal="center" vertical="center" wrapText="1"/>
      <protection/>
    </xf>
    <xf numFmtId="0" fontId="53" fillId="32" borderId="56" xfId="0" applyFont="1" applyFill="1" applyBorder="1" applyAlignment="1" applyProtection="1">
      <alignment horizontal="center" vertical="center" wrapText="1"/>
      <protection/>
    </xf>
    <xf numFmtId="0" fontId="53" fillId="34" borderId="57" xfId="0" applyFont="1" applyFill="1" applyBorder="1" applyAlignment="1" applyProtection="1">
      <alignment horizontal="right"/>
      <protection/>
    </xf>
    <xf numFmtId="0" fontId="53" fillId="34" borderId="58" xfId="0" applyFont="1" applyFill="1" applyBorder="1" applyAlignment="1" applyProtection="1">
      <alignment/>
      <protection/>
    </xf>
    <xf numFmtId="0" fontId="53" fillId="34" borderId="59" xfId="0" applyFont="1" applyFill="1" applyBorder="1" applyAlignment="1" applyProtection="1">
      <alignment/>
      <protection/>
    </xf>
    <xf numFmtId="0" fontId="0" fillId="34" borderId="25" xfId="0" applyFont="1" applyFill="1" applyBorder="1" applyAlignment="1" applyProtection="1">
      <alignment vertical="top" wrapText="1"/>
      <protection/>
    </xf>
    <xf numFmtId="0" fontId="0" fillId="34" borderId="25" xfId="0" applyFont="1" applyFill="1" applyBorder="1" applyAlignment="1" applyProtection="1">
      <alignment/>
      <protection/>
    </xf>
    <xf numFmtId="0" fontId="3" fillId="34" borderId="25" xfId="0" applyFont="1" applyFill="1" applyBorder="1" applyAlignment="1" applyProtection="1">
      <alignment vertical="top" wrapText="1"/>
      <protection/>
    </xf>
    <xf numFmtId="0" fontId="53" fillId="34" borderId="25" xfId="0" applyFont="1" applyFill="1" applyBorder="1" applyAlignment="1" applyProtection="1">
      <alignment vertical="top" wrapText="1"/>
      <protection/>
    </xf>
    <xf numFmtId="0" fontId="53" fillId="34" borderId="25" xfId="0" applyFont="1" applyFill="1" applyBorder="1" applyAlignment="1" applyProtection="1">
      <alignment/>
      <protection/>
    </xf>
    <xf numFmtId="0" fontId="8" fillId="35" borderId="60" xfId="0" applyFont="1" applyFill="1" applyBorder="1" applyAlignment="1" applyProtection="1">
      <alignment vertical="top" wrapText="1"/>
      <protection/>
    </xf>
    <xf numFmtId="0" fontId="8" fillId="35" borderId="61" xfId="0" applyFont="1" applyFill="1" applyBorder="1" applyAlignment="1" applyProtection="1">
      <alignment/>
      <protection/>
    </xf>
    <xf numFmtId="0" fontId="0" fillId="32" borderId="33" xfId="0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right"/>
      <protection locked="0"/>
    </xf>
    <xf numFmtId="0" fontId="26" fillId="0" borderId="0" xfId="0" applyNumberFormat="1" applyFont="1" applyFill="1" applyBorder="1" applyAlignment="1" applyProtection="1">
      <alignment horizontal="right" vertical="center"/>
      <protection locked="0"/>
    </xf>
    <xf numFmtId="0" fontId="30" fillId="0" borderId="62" xfId="0" applyNumberFormat="1" applyFont="1" applyFill="1" applyBorder="1" applyAlignment="1">
      <alignment/>
    </xf>
    <xf numFmtId="0" fontId="30" fillId="36" borderId="0" xfId="0" applyNumberFormat="1" applyFont="1" applyFill="1" applyBorder="1" applyAlignment="1">
      <alignment/>
    </xf>
    <xf numFmtId="0" fontId="30" fillId="33" borderId="63" xfId="0" applyNumberFormat="1" applyFont="1" applyFill="1" applyBorder="1" applyAlignment="1">
      <alignment/>
    </xf>
    <xf numFmtId="0" fontId="30" fillId="33" borderId="64" xfId="0" applyNumberFormat="1" applyFont="1" applyFill="1" applyBorder="1" applyAlignment="1">
      <alignment/>
    </xf>
    <xf numFmtId="0" fontId="30" fillId="33" borderId="65" xfId="0" applyNumberFormat="1" applyFont="1" applyFill="1" applyBorder="1" applyAlignment="1">
      <alignment/>
    </xf>
    <xf numFmtId="0" fontId="30" fillId="33" borderId="66" xfId="0" applyNumberFormat="1" applyFont="1" applyFill="1" applyBorder="1" applyAlignment="1">
      <alignment/>
    </xf>
    <xf numFmtId="0" fontId="30" fillId="33" borderId="67" xfId="0" applyNumberFormat="1" applyFont="1" applyFill="1" applyBorder="1" applyAlignment="1">
      <alignment/>
    </xf>
    <xf numFmtId="0" fontId="30" fillId="33" borderId="68" xfId="0" applyNumberFormat="1" applyFont="1" applyFill="1" applyBorder="1" applyAlignment="1">
      <alignment/>
    </xf>
    <xf numFmtId="0" fontId="30" fillId="33" borderId="69" xfId="0" applyNumberFormat="1" applyFont="1" applyFill="1" applyBorder="1" applyAlignment="1">
      <alignment/>
    </xf>
    <xf numFmtId="0" fontId="30" fillId="33" borderId="70" xfId="0" applyNumberFormat="1" applyFont="1" applyFill="1" applyBorder="1" applyAlignment="1">
      <alignment/>
    </xf>
    <xf numFmtId="0" fontId="30" fillId="36" borderId="71" xfId="0" applyNumberFormat="1" applyFont="1" applyFill="1" applyBorder="1" applyAlignment="1">
      <alignment/>
    </xf>
    <xf numFmtId="0" fontId="57" fillId="0" borderId="0" xfId="0" applyFont="1" applyAlignment="1">
      <alignment/>
    </xf>
    <xf numFmtId="1" fontId="26" fillId="0" borderId="0" xfId="0" applyNumberFormat="1" applyFont="1" applyFill="1" applyBorder="1" applyAlignment="1" applyProtection="1">
      <alignment horizontal="right"/>
      <protection locked="0"/>
    </xf>
    <xf numFmtId="0" fontId="30" fillId="37" borderId="72" xfId="0" applyNumberFormat="1" applyFont="1" applyFill="1" applyBorder="1" applyAlignment="1">
      <alignment/>
    </xf>
    <xf numFmtId="0" fontId="30" fillId="37" borderId="73" xfId="0" applyNumberFormat="1" applyFont="1" applyFill="1" applyBorder="1" applyAlignment="1">
      <alignment/>
    </xf>
    <xf numFmtId="0" fontId="30" fillId="37" borderId="74" xfId="0" applyNumberFormat="1" applyFont="1" applyFill="1" applyBorder="1" applyAlignment="1">
      <alignment/>
    </xf>
    <xf numFmtId="0" fontId="30" fillId="0" borderId="75" xfId="0" applyNumberFormat="1" applyFont="1" applyFill="1" applyBorder="1" applyAlignment="1">
      <alignment/>
    </xf>
    <xf numFmtId="0" fontId="30" fillId="0" borderId="76" xfId="0" applyNumberFormat="1" applyFont="1" applyFill="1" applyBorder="1" applyAlignment="1">
      <alignment/>
    </xf>
    <xf numFmtId="0" fontId="30" fillId="0" borderId="77" xfId="0" applyNumberFormat="1" applyFont="1" applyFill="1" applyBorder="1" applyAlignment="1">
      <alignment/>
    </xf>
    <xf numFmtId="0" fontId="30" fillId="0" borderId="78" xfId="0" applyNumberFormat="1" applyFont="1" applyFill="1" applyBorder="1" applyAlignment="1">
      <alignment/>
    </xf>
    <xf numFmtId="0" fontId="30" fillId="0" borderId="79" xfId="0" applyNumberFormat="1" applyFont="1" applyFill="1" applyBorder="1" applyAlignment="1">
      <alignment/>
    </xf>
    <xf numFmtId="0" fontId="30" fillId="37" borderId="80" xfId="0" applyNumberFormat="1" applyFont="1" applyFill="1" applyBorder="1" applyAlignment="1">
      <alignment/>
    </xf>
    <xf numFmtId="0" fontId="30" fillId="37" borderId="81" xfId="0" applyNumberFormat="1" applyFont="1" applyFill="1" applyBorder="1" applyAlignment="1">
      <alignment/>
    </xf>
    <xf numFmtId="0" fontId="30" fillId="0" borderId="82" xfId="0" applyNumberFormat="1" applyFont="1" applyFill="1" applyBorder="1" applyAlignment="1">
      <alignment/>
    </xf>
    <xf numFmtId="0" fontId="30" fillId="0" borderId="83" xfId="0" applyNumberFormat="1" applyFont="1" applyFill="1" applyBorder="1" applyAlignment="1">
      <alignment/>
    </xf>
    <xf numFmtId="0" fontId="30" fillId="33" borderId="84" xfId="0" applyNumberFormat="1" applyFont="1" applyFill="1" applyBorder="1" applyAlignment="1">
      <alignment/>
    </xf>
    <xf numFmtId="0" fontId="30" fillId="33" borderId="82" xfId="0" applyNumberFormat="1" applyFont="1" applyFill="1" applyBorder="1" applyAlignment="1">
      <alignment/>
    </xf>
    <xf numFmtId="0" fontId="30" fillId="33" borderId="85" xfId="0" applyNumberFormat="1" applyFont="1" applyFill="1" applyBorder="1" applyAlignment="1">
      <alignment/>
    </xf>
    <xf numFmtId="0" fontId="30" fillId="38" borderId="86" xfId="0" applyNumberFormat="1" applyFont="1" applyFill="1" applyBorder="1" applyAlignment="1">
      <alignment/>
    </xf>
    <xf numFmtId="0" fontId="30" fillId="38" borderId="87" xfId="0" applyNumberFormat="1" applyFont="1" applyFill="1" applyBorder="1" applyAlignment="1">
      <alignment/>
    </xf>
    <xf numFmtId="0" fontId="30" fillId="38" borderId="88" xfId="0" applyNumberFormat="1" applyFont="1" applyFill="1" applyBorder="1" applyAlignment="1">
      <alignment/>
    </xf>
    <xf numFmtId="0" fontId="4" fillId="32" borderId="89" xfId="0" applyFont="1" applyFill="1" applyBorder="1" applyAlignment="1">
      <alignment/>
    </xf>
    <xf numFmtId="2" fontId="4" fillId="32" borderId="21" xfId="0" applyNumberFormat="1" applyFont="1" applyFill="1" applyBorder="1" applyAlignment="1">
      <alignment/>
    </xf>
    <xf numFmtId="0" fontId="4" fillId="32" borderId="23" xfId="0" applyFont="1" applyFill="1" applyBorder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left" vertical="center"/>
    </xf>
    <xf numFmtId="0" fontId="59" fillId="0" borderId="0" xfId="0" applyFont="1" applyAlignment="1">
      <alignment/>
    </xf>
    <xf numFmtId="0" fontId="30" fillId="0" borderId="90" xfId="0" applyNumberFormat="1" applyFont="1" applyFill="1" applyBorder="1" applyAlignment="1">
      <alignment/>
    </xf>
    <xf numFmtId="0" fontId="30" fillId="36" borderId="66" xfId="0" applyNumberFormat="1" applyFont="1" applyFill="1" applyBorder="1" applyAlignment="1">
      <alignment/>
    </xf>
    <xf numFmtId="0" fontId="30" fillId="36" borderId="67" xfId="0" applyNumberFormat="1" applyFont="1" applyFill="1" applyBorder="1" applyAlignment="1">
      <alignment/>
    </xf>
    <xf numFmtId="0" fontId="30" fillId="36" borderId="91" xfId="0" applyNumberFormat="1" applyFont="1" applyFill="1" applyBorder="1" applyAlignment="1">
      <alignment/>
    </xf>
    <xf numFmtId="0" fontId="30" fillId="36" borderId="92" xfId="0" applyNumberFormat="1" applyFont="1" applyFill="1" applyBorder="1" applyAlignment="1">
      <alignment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distributed" vertical="center" indent="1"/>
    </xf>
    <xf numFmtId="0" fontId="47" fillId="0" borderId="0" xfId="0" applyFont="1" applyAlignment="1">
      <alignment horizontal="distributed" vertical="center"/>
    </xf>
    <xf numFmtId="0" fontId="47" fillId="0" borderId="0" xfId="0" applyFont="1" applyAlignment="1">
      <alignment horizontal="center"/>
    </xf>
    <xf numFmtId="0" fontId="48" fillId="0" borderId="0" xfId="42" applyFont="1" applyAlignment="1" applyProtection="1">
      <alignment horizontal="left"/>
      <protection/>
    </xf>
    <xf numFmtId="0" fontId="47" fillId="0" borderId="0" xfId="0" applyFont="1" applyAlignment="1">
      <alignment horizontal="left"/>
    </xf>
    <xf numFmtId="14" fontId="47" fillId="0" borderId="0" xfId="0" applyNumberFormat="1" applyFont="1" applyAlignment="1">
      <alignment horizontal="left" indent="1"/>
    </xf>
    <xf numFmtId="0" fontId="47" fillId="0" borderId="0" xfId="0" applyFont="1" applyAlignment="1">
      <alignment/>
    </xf>
    <xf numFmtId="0" fontId="27" fillId="0" borderId="93" xfId="0" applyFont="1" applyFill="1" applyBorder="1" applyAlignment="1" applyProtection="1">
      <alignment horizontal="center" vertical="center"/>
      <protection locked="0"/>
    </xf>
    <xf numFmtId="0" fontId="27" fillId="0" borderId="94" xfId="0" applyFont="1" applyFill="1" applyBorder="1" applyAlignment="1" applyProtection="1">
      <alignment horizontal="center" vertical="center"/>
      <protection locked="0"/>
    </xf>
    <xf numFmtId="0" fontId="27" fillId="0" borderId="52" xfId="0" applyFont="1" applyFill="1" applyBorder="1" applyAlignment="1" applyProtection="1">
      <alignment horizontal="center" vertical="center"/>
      <protection locked="0"/>
    </xf>
    <xf numFmtId="0" fontId="13" fillId="32" borderId="31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56" fillId="38" borderId="0" xfId="0" applyNumberFormat="1" applyFont="1" applyFill="1" applyBorder="1" applyAlignment="1">
      <alignment horizontal="center"/>
    </xf>
    <xf numFmtId="0" fontId="53" fillId="38" borderId="0" xfId="0" applyFont="1" applyFill="1" applyAlignment="1">
      <alignment horizontal="center"/>
    </xf>
    <xf numFmtId="0" fontId="29" fillId="38" borderId="0" xfId="0" applyNumberFormat="1" applyFont="1" applyFill="1" applyBorder="1" applyAlignment="1">
      <alignment horizontal="center" vertical="center"/>
    </xf>
    <xf numFmtId="0" fontId="1" fillId="38" borderId="0" xfId="0" applyFont="1" applyFill="1" applyAlignment="1">
      <alignment horizontal="center" vertical="center"/>
    </xf>
    <xf numFmtId="0" fontId="29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29" fillId="38" borderId="0" xfId="0" applyNumberFormat="1" applyFont="1" applyFill="1" applyBorder="1" applyAlignment="1">
      <alignment horizontal="center" vertical="center" textRotation="90"/>
    </xf>
    <xf numFmtId="0" fontId="1" fillId="38" borderId="0" xfId="0" applyFont="1" applyFill="1" applyAlignment="1">
      <alignment horizontal="center" vertical="center" textRotation="90"/>
    </xf>
    <xf numFmtId="0" fontId="0" fillId="32" borderId="26" xfId="0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 vertical="center"/>
      <protection/>
    </xf>
    <xf numFmtId="0" fontId="0" fillId="32" borderId="15" xfId="0" applyFont="1" applyFill="1" applyBorder="1" applyAlignment="1" applyProtection="1">
      <alignment horizontal="center" vertical="center"/>
      <protection/>
    </xf>
    <xf numFmtId="0" fontId="22" fillId="32" borderId="39" xfId="0" applyFont="1" applyFill="1" applyBorder="1" applyAlignment="1" applyProtection="1">
      <alignment horizontal="center" vertical="center" wrapText="1"/>
      <protection/>
    </xf>
    <xf numFmtId="0" fontId="22" fillId="32" borderId="95" xfId="0" applyFont="1" applyFill="1" applyBorder="1" applyAlignment="1" applyProtection="1">
      <alignment horizontal="center" vertical="center" wrapText="1"/>
      <protection/>
    </xf>
    <xf numFmtId="0" fontId="22" fillId="32" borderId="96" xfId="0" applyFont="1" applyFill="1" applyBorder="1" applyAlignment="1" applyProtection="1">
      <alignment horizontal="center" vertical="center" wrapText="1"/>
      <protection/>
    </xf>
    <xf numFmtId="0" fontId="8" fillId="32" borderId="0" xfId="0" applyFont="1" applyFill="1" applyAlignment="1" applyProtection="1">
      <alignment horizontal="center" vertical="center"/>
      <protection/>
    </xf>
    <xf numFmtId="0" fontId="53" fillId="32" borderId="93" xfId="0" applyFont="1" applyFill="1" applyBorder="1" applyAlignment="1" applyProtection="1">
      <alignment horizontal="center" vertical="center" wrapText="1"/>
      <protection/>
    </xf>
    <xf numFmtId="0" fontId="53" fillId="32" borderId="52" xfId="0" applyFont="1" applyFill="1" applyBorder="1" applyAlignment="1" applyProtection="1">
      <alignment horizontal="center" vertical="center" wrapText="1"/>
      <protection/>
    </xf>
    <xf numFmtId="0" fontId="30" fillId="36" borderId="62" xfId="0" applyNumberFormat="1" applyFont="1" applyFill="1" applyBorder="1" applyAlignment="1">
      <alignment/>
    </xf>
    <xf numFmtId="0" fontId="30" fillId="36" borderId="97" xfId="0" applyNumberFormat="1" applyFont="1" applyFill="1" applyBorder="1" applyAlignment="1">
      <alignment/>
    </xf>
    <xf numFmtId="0" fontId="30" fillId="33" borderId="98" xfId="0" applyNumberFormat="1" applyFont="1" applyFill="1" applyBorder="1" applyAlignment="1">
      <alignment/>
    </xf>
    <xf numFmtId="0" fontId="30" fillId="33" borderId="62" xfId="0" applyNumberFormat="1" applyFont="1" applyFill="1" applyBorder="1" applyAlignment="1">
      <alignment/>
    </xf>
    <xf numFmtId="0" fontId="30" fillId="33" borderId="99" xfId="0" applyNumberFormat="1" applyFont="1" applyFill="1" applyBorder="1" applyAlignment="1">
      <alignment/>
    </xf>
    <xf numFmtId="0" fontId="30" fillId="36" borderId="63" xfId="0" applyNumberFormat="1" applyFont="1" applyFill="1" applyBorder="1" applyAlignment="1">
      <alignment/>
    </xf>
    <xf numFmtId="0" fontId="30" fillId="36" borderId="64" xfId="0" applyNumberFormat="1" applyFont="1" applyFill="1" applyBorder="1" applyAlignment="1">
      <alignment/>
    </xf>
    <xf numFmtId="0" fontId="30" fillId="36" borderId="65" xfId="0" applyNumberFormat="1" applyFont="1" applyFill="1" applyBorder="1" applyAlignment="1">
      <alignment/>
    </xf>
    <xf numFmtId="0" fontId="30" fillId="38" borderId="100" xfId="0" applyNumberFormat="1" applyFont="1" applyFill="1" applyBorder="1" applyAlignment="1">
      <alignment/>
    </xf>
    <xf numFmtId="0" fontId="30" fillId="38" borderId="101" xfId="0" applyNumberFormat="1" applyFont="1" applyFill="1" applyBorder="1" applyAlignment="1">
      <alignment/>
    </xf>
    <xf numFmtId="0" fontId="30" fillId="38" borderId="102" xfId="0" applyNumberFormat="1" applyFont="1" applyFill="1" applyBorder="1" applyAlignment="1">
      <alignment/>
    </xf>
    <xf numFmtId="0" fontId="30" fillId="38" borderId="0" xfId="0" applyNumberFormat="1" applyFont="1" applyFill="1" applyBorder="1" applyAlignment="1">
      <alignment/>
    </xf>
    <xf numFmtId="0" fontId="30" fillId="38" borderId="62" xfId="0" applyNumberFormat="1" applyFont="1" applyFill="1" applyBorder="1" applyAlignment="1">
      <alignment/>
    </xf>
    <xf numFmtId="0" fontId="30" fillId="38" borderId="103" xfId="0" applyNumberFormat="1" applyFont="1" applyFill="1" applyBorder="1" applyAlignment="1">
      <alignment/>
    </xf>
    <xf numFmtId="0" fontId="30" fillId="38" borderId="104" xfId="0" applyNumberFormat="1" applyFont="1" applyFill="1" applyBorder="1" applyAlignment="1">
      <alignment/>
    </xf>
    <xf numFmtId="0" fontId="30" fillId="38" borderId="105" xfId="0" applyNumberFormat="1" applyFont="1" applyFill="1" applyBorder="1" applyAlignment="1">
      <alignment/>
    </xf>
    <xf numFmtId="0" fontId="30" fillId="32" borderId="106" xfId="0" applyNumberFormat="1" applyFont="1" applyFill="1" applyBorder="1" applyAlignment="1">
      <alignment/>
    </xf>
    <xf numFmtId="0" fontId="30" fillId="32" borderId="107" xfId="0" applyNumberFormat="1" applyFont="1" applyFill="1" applyBorder="1" applyAlignment="1">
      <alignment/>
    </xf>
    <xf numFmtId="0" fontId="30" fillId="32" borderId="108" xfId="0" applyNumberFormat="1" applyFont="1" applyFill="1" applyBorder="1" applyAlignment="1">
      <alignment/>
    </xf>
    <xf numFmtId="0" fontId="30" fillId="32" borderId="109" xfId="0" applyNumberFormat="1" applyFont="1" applyFill="1" applyBorder="1" applyAlignment="1">
      <alignment/>
    </xf>
    <xf numFmtId="0" fontId="30" fillId="32" borderId="0" xfId="0" applyNumberFormat="1" applyFont="1" applyFill="1" applyBorder="1" applyAlignment="1">
      <alignment/>
    </xf>
    <xf numFmtId="0" fontId="30" fillId="32" borderId="110" xfId="0" applyNumberFormat="1" applyFont="1" applyFill="1" applyBorder="1" applyAlignment="1">
      <alignment/>
    </xf>
    <xf numFmtId="0" fontId="30" fillId="32" borderId="111" xfId="0" applyNumberFormat="1" applyFont="1" applyFill="1" applyBorder="1" applyAlignment="1">
      <alignment/>
    </xf>
    <xf numFmtId="0" fontId="30" fillId="32" borderId="112" xfId="0" applyNumberFormat="1" applyFont="1" applyFill="1" applyBorder="1" applyAlignment="1">
      <alignment/>
    </xf>
    <xf numFmtId="0" fontId="30" fillId="32" borderId="113" xfId="0" applyNumberFormat="1" applyFont="1" applyFill="1" applyBorder="1" applyAlignment="1">
      <alignment/>
    </xf>
    <xf numFmtId="0" fontId="30" fillId="36" borderId="82" xfId="0" applyNumberFormat="1" applyFont="1" applyFill="1" applyBorder="1" applyAlignment="1">
      <alignment/>
    </xf>
    <xf numFmtId="0" fontId="30" fillId="36" borderId="114" xfId="0" applyNumberFormat="1" applyFont="1" applyFill="1" applyBorder="1" applyAlignment="1">
      <alignment/>
    </xf>
    <xf numFmtId="0" fontId="30" fillId="0" borderId="115" xfId="0" applyNumberFormat="1" applyFont="1" applyFill="1" applyBorder="1" applyAlignment="1">
      <alignment/>
    </xf>
    <xf numFmtId="0" fontId="30" fillId="0" borderId="85" xfId="0" applyNumberFormat="1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2"/>
          <c:y val="0.12975"/>
          <c:w val="0.8835"/>
          <c:h val="0.870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calc!$B$1</c:f>
              <c:strCache>
                <c:ptCount val="1"/>
                <c:pt idx="0">
                  <c:v>Kn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calc!$A$2:$A$265</c:f>
              <c:numCache>
                <c:ptCount val="264"/>
                <c:pt idx="0">
                  <c:v>0</c:v>
                </c:pt>
                <c:pt idx="1">
                  <c:v>0.024</c:v>
                </c:pt>
                <c:pt idx="2">
                  <c:v>0.028</c:v>
                </c:pt>
                <c:pt idx="3">
                  <c:v>0.032</c:v>
                </c:pt>
                <c:pt idx="4">
                  <c:v>0.036000000000000004</c:v>
                </c:pt>
                <c:pt idx="5">
                  <c:v>0.04000000000000001</c:v>
                </c:pt>
                <c:pt idx="6">
                  <c:v>0.04400000000000001</c:v>
                </c:pt>
                <c:pt idx="7">
                  <c:v>0.048000000000000015</c:v>
                </c:pt>
                <c:pt idx="8">
                  <c:v>0.05200000000000002</c:v>
                </c:pt>
                <c:pt idx="9">
                  <c:v>0.05600000000000002</c:v>
                </c:pt>
                <c:pt idx="10">
                  <c:v>0.060000000000000026</c:v>
                </c:pt>
                <c:pt idx="11">
                  <c:v>0.06400000000000003</c:v>
                </c:pt>
                <c:pt idx="12">
                  <c:v>0.06800000000000003</c:v>
                </c:pt>
                <c:pt idx="13">
                  <c:v>0.07200000000000004</c:v>
                </c:pt>
                <c:pt idx="14">
                  <c:v>0.07600000000000004</c:v>
                </c:pt>
                <c:pt idx="15">
                  <c:v>0.08000000000000004</c:v>
                </c:pt>
                <c:pt idx="16">
                  <c:v>0.08400000000000005</c:v>
                </c:pt>
                <c:pt idx="17">
                  <c:v>0.08800000000000005</c:v>
                </c:pt>
                <c:pt idx="18">
                  <c:v>0.09200000000000005</c:v>
                </c:pt>
                <c:pt idx="19">
                  <c:v>0.09600000000000006</c:v>
                </c:pt>
                <c:pt idx="20">
                  <c:v>0.10000000000000006</c:v>
                </c:pt>
                <c:pt idx="21">
                  <c:v>0.10400000000000006</c:v>
                </c:pt>
                <c:pt idx="22">
                  <c:v>0.10800000000000007</c:v>
                </c:pt>
                <c:pt idx="23">
                  <c:v>0.11200000000000007</c:v>
                </c:pt>
                <c:pt idx="24">
                  <c:v>0.11600000000000008</c:v>
                </c:pt>
                <c:pt idx="25">
                  <c:v>0.12000000000000008</c:v>
                </c:pt>
                <c:pt idx="26">
                  <c:v>0.12400000000000008</c:v>
                </c:pt>
                <c:pt idx="27">
                  <c:v>0.12800000000000009</c:v>
                </c:pt>
                <c:pt idx="28">
                  <c:v>0.1320000000000001</c:v>
                </c:pt>
                <c:pt idx="29">
                  <c:v>0.1360000000000001</c:v>
                </c:pt>
                <c:pt idx="30">
                  <c:v>0.1400000000000001</c:v>
                </c:pt>
                <c:pt idx="31">
                  <c:v>0.1440000000000001</c:v>
                </c:pt>
                <c:pt idx="32">
                  <c:v>0.1480000000000001</c:v>
                </c:pt>
                <c:pt idx="33">
                  <c:v>0.1520000000000001</c:v>
                </c:pt>
                <c:pt idx="34">
                  <c:v>0.1560000000000001</c:v>
                </c:pt>
                <c:pt idx="35">
                  <c:v>0.16000000000000011</c:v>
                </c:pt>
                <c:pt idx="36">
                  <c:v>0.16400000000000012</c:v>
                </c:pt>
                <c:pt idx="37">
                  <c:v>0.16800000000000012</c:v>
                </c:pt>
                <c:pt idx="38">
                  <c:v>0.17200000000000013</c:v>
                </c:pt>
                <c:pt idx="39">
                  <c:v>0.17600000000000013</c:v>
                </c:pt>
                <c:pt idx="40">
                  <c:v>0.18000000000000013</c:v>
                </c:pt>
                <c:pt idx="41">
                  <c:v>0.18400000000000014</c:v>
                </c:pt>
                <c:pt idx="42">
                  <c:v>0.18800000000000014</c:v>
                </c:pt>
                <c:pt idx="43">
                  <c:v>0.19200000000000014</c:v>
                </c:pt>
                <c:pt idx="44">
                  <c:v>0.19600000000000015</c:v>
                </c:pt>
                <c:pt idx="45">
                  <c:v>0.20000000000000015</c:v>
                </c:pt>
                <c:pt idx="46">
                  <c:v>0.20400000000000015</c:v>
                </c:pt>
                <c:pt idx="47">
                  <c:v>0.20800000000000016</c:v>
                </c:pt>
                <c:pt idx="48">
                  <c:v>0.21200000000000016</c:v>
                </c:pt>
                <c:pt idx="49">
                  <c:v>0.21600000000000016</c:v>
                </c:pt>
                <c:pt idx="50">
                  <c:v>0.22000000000000017</c:v>
                </c:pt>
                <c:pt idx="51">
                  <c:v>0.22400000000000017</c:v>
                </c:pt>
                <c:pt idx="52">
                  <c:v>0.22800000000000017</c:v>
                </c:pt>
                <c:pt idx="53">
                  <c:v>0.23200000000000018</c:v>
                </c:pt>
                <c:pt idx="54">
                  <c:v>0.23600000000000018</c:v>
                </c:pt>
                <c:pt idx="55">
                  <c:v>0.24000000000000019</c:v>
                </c:pt>
                <c:pt idx="56">
                  <c:v>0.2440000000000002</c:v>
                </c:pt>
                <c:pt idx="57">
                  <c:v>0.2480000000000002</c:v>
                </c:pt>
                <c:pt idx="58">
                  <c:v>0.25200000000000017</c:v>
                </c:pt>
                <c:pt idx="59">
                  <c:v>0.25600000000000017</c:v>
                </c:pt>
                <c:pt idx="60">
                  <c:v>0.2600000000000002</c:v>
                </c:pt>
                <c:pt idx="61">
                  <c:v>0.2640000000000002</c:v>
                </c:pt>
                <c:pt idx="62">
                  <c:v>0.2680000000000002</c:v>
                </c:pt>
                <c:pt idx="63">
                  <c:v>0.2720000000000002</c:v>
                </c:pt>
                <c:pt idx="64">
                  <c:v>0.2760000000000002</c:v>
                </c:pt>
                <c:pt idx="65">
                  <c:v>0.2800000000000002</c:v>
                </c:pt>
                <c:pt idx="66">
                  <c:v>0.2840000000000002</c:v>
                </c:pt>
                <c:pt idx="67">
                  <c:v>0.2880000000000002</c:v>
                </c:pt>
                <c:pt idx="68">
                  <c:v>0.2920000000000002</c:v>
                </c:pt>
                <c:pt idx="69">
                  <c:v>0.2960000000000002</c:v>
                </c:pt>
                <c:pt idx="70">
                  <c:v>0.3000000000000002</c:v>
                </c:pt>
                <c:pt idx="71">
                  <c:v>0.3040000000000002</c:v>
                </c:pt>
                <c:pt idx="72">
                  <c:v>0.3080000000000002</c:v>
                </c:pt>
                <c:pt idx="73">
                  <c:v>0.3120000000000002</c:v>
                </c:pt>
                <c:pt idx="74">
                  <c:v>0.3160000000000002</c:v>
                </c:pt>
                <c:pt idx="75">
                  <c:v>0.32000000000000023</c:v>
                </c:pt>
                <c:pt idx="76">
                  <c:v>0.32400000000000023</c:v>
                </c:pt>
                <c:pt idx="77">
                  <c:v>0.32800000000000024</c:v>
                </c:pt>
                <c:pt idx="78">
                  <c:v>0.33200000000000024</c:v>
                </c:pt>
                <c:pt idx="79">
                  <c:v>0.33600000000000024</c:v>
                </c:pt>
                <c:pt idx="80">
                  <c:v>0.34000000000000025</c:v>
                </c:pt>
                <c:pt idx="81">
                  <c:v>0.34400000000000025</c:v>
                </c:pt>
                <c:pt idx="82">
                  <c:v>0.34800000000000025</c:v>
                </c:pt>
                <c:pt idx="83">
                  <c:v>0.35200000000000026</c:v>
                </c:pt>
                <c:pt idx="84">
                  <c:v>0.35600000000000026</c:v>
                </c:pt>
                <c:pt idx="85">
                  <c:v>0.36000000000000026</c:v>
                </c:pt>
                <c:pt idx="86">
                  <c:v>0.36400000000000027</c:v>
                </c:pt>
                <c:pt idx="87">
                  <c:v>0.36800000000000027</c:v>
                </c:pt>
                <c:pt idx="88">
                  <c:v>0.3720000000000003</c:v>
                </c:pt>
                <c:pt idx="89">
                  <c:v>0.3760000000000003</c:v>
                </c:pt>
                <c:pt idx="90">
                  <c:v>0.3800000000000003</c:v>
                </c:pt>
                <c:pt idx="91">
                  <c:v>0.3840000000000003</c:v>
                </c:pt>
                <c:pt idx="92">
                  <c:v>0.3880000000000003</c:v>
                </c:pt>
                <c:pt idx="93">
                  <c:v>0.3920000000000003</c:v>
                </c:pt>
                <c:pt idx="94">
                  <c:v>0.3960000000000003</c:v>
                </c:pt>
                <c:pt idx="95">
                  <c:v>0.4000000000000003</c:v>
                </c:pt>
                <c:pt idx="96">
                  <c:v>0.4040000000000003</c:v>
                </c:pt>
                <c:pt idx="97">
                  <c:v>0.4080000000000003</c:v>
                </c:pt>
                <c:pt idx="98">
                  <c:v>0.4120000000000003</c:v>
                </c:pt>
                <c:pt idx="99">
                  <c:v>0.4160000000000003</c:v>
                </c:pt>
                <c:pt idx="100">
                  <c:v>0.4200000000000003</c:v>
                </c:pt>
                <c:pt idx="101">
                  <c:v>0.4240000000000003</c:v>
                </c:pt>
                <c:pt idx="102">
                  <c:v>0.4280000000000003</c:v>
                </c:pt>
                <c:pt idx="103">
                  <c:v>0.43200000000000033</c:v>
                </c:pt>
                <c:pt idx="104">
                  <c:v>0.43600000000000033</c:v>
                </c:pt>
                <c:pt idx="105">
                  <c:v>0.44000000000000034</c:v>
                </c:pt>
                <c:pt idx="106">
                  <c:v>0.44400000000000034</c:v>
                </c:pt>
                <c:pt idx="107">
                  <c:v>0.44800000000000034</c:v>
                </c:pt>
                <c:pt idx="108">
                  <c:v>0.45200000000000035</c:v>
                </c:pt>
                <c:pt idx="109">
                  <c:v>0.45600000000000035</c:v>
                </c:pt>
                <c:pt idx="110">
                  <c:v>0.46000000000000035</c:v>
                </c:pt>
                <c:pt idx="111">
                  <c:v>0.46400000000000036</c:v>
                </c:pt>
                <c:pt idx="112">
                  <c:v>0.46800000000000036</c:v>
                </c:pt>
                <c:pt idx="113">
                  <c:v>0.47200000000000036</c:v>
                </c:pt>
                <c:pt idx="114">
                  <c:v>0.47600000000000037</c:v>
                </c:pt>
                <c:pt idx="115">
                  <c:v>0.48000000000000037</c:v>
                </c:pt>
                <c:pt idx="116">
                  <c:v>0.4840000000000004</c:v>
                </c:pt>
                <c:pt idx="117">
                  <c:v>0.4880000000000004</c:v>
                </c:pt>
                <c:pt idx="118">
                  <c:v>0.4920000000000004</c:v>
                </c:pt>
                <c:pt idx="119">
                  <c:v>0.4960000000000004</c:v>
                </c:pt>
                <c:pt idx="120">
                  <c:v>0.5000000000000003</c:v>
                </c:pt>
                <c:pt idx="121">
                  <c:v>0.5040000000000003</c:v>
                </c:pt>
                <c:pt idx="122">
                  <c:v>0.5080000000000003</c:v>
                </c:pt>
                <c:pt idx="123">
                  <c:v>0.5120000000000003</c:v>
                </c:pt>
                <c:pt idx="124">
                  <c:v>0.5160000000000003</c:v>
                </c:pt>
                <c:pt idx="125">
                  <c:v>0.5200000000000004</c:v>
                </c:pt>
                <c:pt idx="126">
                  <c:v>0.5240000000000004</c:v>
                </c:pt>
                <c:pt idx="127">
                  <c:v>0.5280000000000004</c:v>
                </c:pt>
                <c:pt idx="128">
                  <c:v>0.5320000000000004</c:v>
                </c:pt>
                <c:pt idx="129">
                  <c:v>0.5360000000000004</c:v>
                </c:pt>
                <c:pt idx="130">
                  <c:v>0.5400000000000004</c:v>
                </c:pt>
                <c:pt idx="131">
                  <c:v>0.5440000000000004</c:v>
                </c:pt>
                <c:pt idx="132">
                  <c:v>0.5480000000000004</c:v>
                </c:pt>
                <c:pt idx="133">
                  <c:v>0.5520000000000004</c:v>
                </c:pt>
                <c:pt idx="134">
                  <c:v>0.5560000000000004</c:v>
                </c:pt>
                <c:pt idx="135">
                  <c:v>0.5600000000000004</c:v>
                </c:pt>
                <c:pt idx="136">
                  <c:v>0.5640000000000004</c:v>
                </c:pt>
                <c:pt idx="137">
                  <c:v>0.5680000000000004</c:v>
                </c:pt>
                <c:pt idx="138">
                  <c:v>0.5720000000000004</c:v>
                </c:pt>
                <c:pt idx="139">
                  <c:v>0.5760000000000004</c:v>
                </c:pt>
                <c:pt idx="140">
                  <c:v>0.5800000000000004</c:v>
                </c:pt>
                <c:pt idx="141">
                  <c:v>0.5840000000000004</c:v>
                </c:pt>
                <c:pt idx="142">
                  <c:v>0.5880000000000004</c:v>
                </c:pt>
                <c:pt idx="143">
                  <c:v>0.5920000000000004</c:v>
                </c:pt>
                <c:pt idx="144">
                  <c:v>0.5960000000000004</c:v>
                </c:pt>
                <c:pt idx="145">
                  <c:v>0.6000000000000004</c:v>
                </c:pt>
                <c:pt idx="146">
                  <c:v>0.6040000000000004</c:v>
                </c:pt>
                <c:pt idx="147">
                  <c:v>0.6080000000000004</c:v>
                </c:pt>
                <c:pt idx="148">
                  <c:v>0.6120000000000004</c:v>
                </c:pt>
                <c:pt idx="149">
                  <c:v>0.6160000000000004</c:v>
                </c:pt>
                <c:pt idx="150">
                  <c:v>0.6200000000000004</c:v>
                </c:pt>
                <c:pt idx="151">
                  <c:v>0.6240000000000004</c:v>
                </c:pt>
                <c:pt idx="152">
                  <c:v>0.6280000000000004</c:v>
                </c:pt>
                <c:pt idx="153">
                  <c:v>0.6320000000000005</c:v>
                </c:pt>
                <c:pt idx="154">
                  <c:v>0.6360000000000005</c:v>
                </c:pt>
                <c:pt idx="155">
                  <c:v>0.6400000000000005</c:v>
                </c:pt>
                <c:pt idx="156">
                  <c:v>0.6440000000000005</c:v>
                </c:pt>
                <c:pt idx="157">
                  <c:v>0.6480000000000005</c:v>
                </c:pt>
                <c:pt idx="158">
                  <c:v>0.6520000000000005</c:v>
                </c:pt>
                <c:pt idx="159">
                  <c:v>0.6560000000000005</c:v>
                </c:pt>
                <c:pt idx="160">
                  <c:v>0.6600000000000005</c:v>
                </c:pt>
                <c:pt idx="161">
                  <c:v>0.6640000000000005</c:v>
                </c:pt>
                <c:pt idx="162">
                  <c:v>0.6680000000000005</c:v>
                </c:pt>
                <c:pt idx="163">
                  <c:v>0.6720000000000005</c:v>
                </c:pt>
                <c:pt idx="164">
                  <c:v>0.6760000000000005</c:v>
                </c:pt>
                <c:pt idx="165">
                  <c:v>0.6800000000000005</c:v>
                </c:pt>
                <c:pt idx="166">
                  <c:v>0.6840000000000005</c:v>
                </c:pt>
                <c:pt idx="167">
                  <c:v>0.6880000000000005</c:v>
                </c:pt>
                <c:pt idx="168">
                  <c:v>0.6920000000000005</c:v>
                </c:pt>
                <c:pt idx="169">
                  <c:v>0.6960000000000005</c:v>
                </c:pt>
                <c:pt idx="170">
                  <c:v>0.7000000000000005</c:v>
                </c:pt>
                <c:pt idx="171">
                  <c:v>0.7040000000000005</c:v>
                </c:pt>
                <c:pt idx="172">
                  <c:v>0.7080000000000005</c:v>
                </c:pt>
                <c:pt idx="173">
                  <c:v>0.7120000000000005</c:v>
                </c:pt>
                <c:pt idx="174">
                  <c:v>0.7160000000000005</c:v>
                </c:pt>
                <c:pt idx="175">
                  <c:v>0.7200000000000005</c:v>
                </c:pt>
                <c:pt idx="176">
                  <c:v>0.7240000000000005</c:v>
                </c:pt>
                <c:pt idx="177">
                  <c:v>0.7280000000000005</c:v>
                </c:pt>
                <c:pt idx="178">
                  <c:v>0.7320000000000005</c:v>
                </c:pt>
                <c:pt idx="179">
                  <c:v>0.7360000000000005</c:v>
                </c:pt>
                <c:pt idx="180">
                  <c:v>0.7400000000000005</c:v>
                </c:pt>
                <c:pt idx="181">
                  <c:v>0.7440000000000005</c:v>
                </c:pt>
                <c:pt idx="182">
                  <c:v>0.7480000000000006</c:v>
                </c:pt>
                <c:pt idx="183">
                  <c:v>0.7520000000000006</c:v>
                </c:pt>
                <c:pt idx="184">
                  <c:v>0.7560000000000006</c:v>
                </c:pt>
                <c:pt idx="185">
                  <c:v>0.7600000000000006</c:v>
                </c:pt>
                <c:pt idx="186">
                  <c:v>0.7640000000000006</c:v>
                </c:pt>
                <c:pt idx="187">
                  <c:v>0.7680000000000006</c:v>
                </c:pt>
                <c:pt idx="188">
                  <c:v>0.7720000000000006</c:v>
                </c:pt>
                <c:pt idx="189">
                  <c:v>0.7760000000000006</c:v>
                </c:pt>
                <c:pt idx="190">
                  <c:v>0.7800000000000006</c:v>
                </c:pt>
                <c:pt idx="191">
                  <c:v>0.7840000000000006</c:v>
                </c:pt>
                <c:pt idx="192">
                  <c:v>0.7880000000000006</c:v>
                </c:pt>
                <c:pt idx="193">
                  <c:v>0.7920000000000006</c:v>
                </c:pt>
                <c:pt idx="194">
                  <c:v>0.7960000000000006</c:v>
                </c:pt>
                <c:pt idx="195">
                  <c:v>0.8000000000000006</c:v>
                </c:pt>
                <c:pt idx="196">
                  <c:v>0.8040000000000006</c:v>
                </c:pt>
                <c:pt idx="197">
                  <c:v>0.8080000000000006</c:v>
                </c:pt>
                <c:pt idx="198">
                  <c:v>0.8120000000000006</c:v>
                </c:pt>
                <c:pt idx="199">
                  <c:v>0.8160000000000006</c:v>
                </c:pt>
                <c:pt idx="200">
                  <c:v>0.8200000000000006</c:v>
                </c:pt>
                <c:pt idx="201">
                  <c:v>0.8240000000000006</c:v>
                </c:pt>
                <c:pt idx="202">
                  <c:v>0.8280000000000006</c:v>
                </c:pt>
                <c:pt idx="203">
                  <c:v>0.8320000000000006</c:v>
                </c:pt>
                <c:pt idx="204">
                  <c:v>0.8360000000000006</c:v>
                </c:pt>
                <c:pt idx="205">
                  <c:v>0.8400000000000006</c:v>
                </c:pt>
                <c:pt idx="206">
                  <c:v>0.8440000000000006</c:v>
                </c:pt>
                <c:pt idx="207">
                  <c:v>0.8480000000000006</c:v>
                </c:pt>
                <c:pt idx="208">
                  <c:v>0.8520000000000006</c:v>
                </c:pt>
                <c:pt idx="209">
                  <c:v>0.8560000000000006</c:v>
                </c:pt>
                <c:pt idx="210">
                  <c:v>0.8600000000000007</c:v>
                </c:pt>
                <c:pt idx="211">
                  <c:v>0.8640000000000007</c:v>
                </c:pt>
                <c:pt idx="212">
                  <c:v>0.8680000000000007</c:v>
                </c:pt>
                <c:pt idx="213">
                  <c:v>0.8720000000000007</c:v>
                </c:pt>
                <c:pt idx="214">
                  <c:v>0.8760000000000007</c:v>
                </c:pt>
                <c:pt idx="215">
                  <c:v>0.8800000000000007</c:v>
                </c:pt>
                <c:pt idx="216">
                  <c:v>0.8840000000000007</c:v>
                </c:pt>
                <c:pt idx="217">
                  <c:v>0.8880000000000007</c:v>
                </c:pt>
                <c:pt idx="218">
                  <c:v>0.8920000000000007</c:v>
                </c:pt>
                <c:pt idx="219">
                  <c:v>0.8960000000000007</c:v>
                </c:pt>
                <c:pt idx="220">
                  <c:v>0.9000000000000007</c:v>
                </c:pt>
                <c:pt idx="221">
                  <c:v>0.9040000000000007</c:v>
                </c:pt>
                <c:pt idx="222">
                  <c:v>0.9080000000000007</c:v>
                </c:pt>
                <c:pt idx="223">
                  <c:v>0.9120000000000007</c:v>
                </c:pt>
                <c:pt idx="224">
                  <c:v>0.9160000000000007</c:v>
                </c:pt>
                <c:pt idx="225">
                  <c:v>0.9200000000000007</c:v>
                </c:pt>
                <c:pt idx="226">
                  <c:v>0.9240000000000007</c:v>
                </c:pt>
                <c:pt idx="227">
                  <c:v>0.9280000000000007</c:v>
                </c:pt>
                <c:pt idx="228">
                  <c:v>0.9320000000000007</c:v>
                </c:pt>
                <c:pt idx="229">
                  <c:v>0.9360000000000007</c:v>
                </c:pt>
                <c:pt idx="230">
                  <c:v>0.9400000000000007</c:v>
                </c:pt>
                <c:pt idx="231">
                  <c:v>0.9440000000000007</c:v>
                </c:pt>
                <c:pt idx="232">
                  <c:v>0.9480000000000007</c:v>
                </c:pt>
                <c:pt idx="233">
                  <c:v>0.9520000000000007</c:v>
                </c:pt>
                <c:pt idx="234">
                  <c:v>0.9560000000000007</c:v>
                </c:pt>
                <c:pt idx="235">
                  <c:v>0.9600000000000007</c:v>
                </c:pt>
                <c:pt idx="236">
                  <c:v>0.9640000000000007</c:v>
                </c:pt>
                <c:pt idx="237">
                  <c:v>0.9680000000000007</c:v>
                </c:pt>
                <c:pt idx="238">
                  <c:v>0.9720000000000008</c:v>
                </c:pt>
                <c:pt idx="239">
                  <c:v>0.9760000000000008</c:v>
                </c:pt>
                <c:pt idx="240">
                  <c:v>0.9800000000000008</c:v>
                </c:pt>
                <c:pt idx="241">
                  <c:v>0.9840000000000008</c:v>
                </c:pt>
                <c:pt idx="242">
                  <c:v>0.9880000000000008</c:v>
                </c:pt>
                <c:pt idx="243">
                  <c:v>0.9920000000000008</c:v>
                </c:pt>
                <c:pt idx="244">
                  <c:v>0.9960000000000008</c:v>
                </c:pt>
                <c:pt idx="245">
                  <c:v>1.0000000000000007</c:v>
                </c:pt>
                <c:pt idx="246">
                  <c:v>1.0040000000000007</c:v>
                </c:pt>
                <c:pt idx="247">
                  <c:v>1.0080000000000007</c:v>
                </c:pt>
                <c:pt idx="248">
                  <c:v>1.0120000000000007</c:v>
                </c:pt>
                <c:pt idx="249">
                  <c:v>1.0160000000000007</c:v>
                </c:pt>
                <c:pt idx="250">
                  <c:v>1.0200000000000007</c:v>
                </c:pt>
                <c:pt idx="251">
                  <c:v>1.0240000000000007</c:v>
                </c:pt>
                <c:pt idx="252">
                  <c:v>1.0280000000000007</c:v>
                </c:pt>
                <c:pt idx="253">
                  <c:v>1.0320000000000007</c:v>
                </c:pt>
                <c:pt idx="254">
                  <c:v>1.0360000000000007</c:v>
                </c:pt>
                <c:pt idx="255">
                  <c:v>1.0400000000000007</c:v>
                </c:pt>
                <c:pt idx="256">
                  <c:v>1.0440000000000007</c:v>
                </c:pt>
                <c:pt idx="257">
                  <c:v>1.0480000000000007</c:v>
                </c:pt>
                <c:pt idx="258">
                  <c:v>1.0520000000000007</c:v>
                </c:pt>
                <c:pt idx="259">
                  <c:v>1.0560000000000007</c:v>
                </c:pt>
                <c:pt idx="260">
                  <c:v>1.0600000000000007</c:v>
                </c:pt>
                <c:pt idx="261">
                  <c:v>1.0640000000000007</c:v>
                </c:pt>
                <c:pt idx="262">
                  <c:v>1.0680000000000007</c:v>
                </c:pt>
                <c:pt idx="263">
                  <c:v>1.0720000000000007</c:v>
                </c:pt>
              </c:numCache>
            </c:numRef>
          </c:xVal>
          <c:yVal>
            <c:numRef>
              <c:f>calc!$B$2:$B$265</c:f>
              <c:numCache>
                <c:ptCount val="264"/>
                <c:pt idx="0">
                  <c:v>91</c:v>
                </c:pt>
                <c:pt idx="1">
                  <c:v>91</c:v>
                </c:pt>
                <c:pt idx="2">
                  <c:v>91.50461791319263</c:v>
                </c:pt>
                <c:pt idx="3">
                  <c:v>91.98242927563413</c:v>
                </c:pt>
                <c:pt idx="4">
                  <c:v>92.46063566197293</c:v>
                </c:pt>
                <c:pt idx="5">
                  <c:v>92.93923356107632</c:v>
                </c:pt>
                <c:pt idx="6">
                  <c:v>93.41821557604088</c:v>
                </c:pt>
                <c:pt idx="7">
                  <c:v>93.89757431805826</c:v>
                </c:pt>
                <c:pt idx="8">
                  <c:v>94.3773024070926</c:v>
                </c:pt>
                <c:pt idx="9">
                  <c:v>94.85739247199882</c:v>
                </c:pt>
                <c:pt idx="10">
                  <c:v>95.33783715064013</c:v>
                </c:pt>
                <c:pt idx="11">
                  <c:v>95.81862909000535</c:v>
                </c:pt>
                <c:pt idx="12">
                  <c:v>96.29976094632545</c:v>
                </c:pt>
                <c:pt idx="13">
                  <c:v>96.7812253851896</c:v>
                </c:pt>
                <c:pt idx="14">
                  <c:v>97.26301508166081</c:v>
                </c:pt>
                <c:pt idx="15">
                  <c:v>97.74512272039092</c:v>
                </c:pt>
                <c:pt idx="16">
                  <c:v>98.2275409957352</c:v>
                </c:pt>
                <c:pt idx="17">
                  <c:v>98.71026261186589</c:v>
                </c:pt>
                <c:pt idx="18">
                  <c:v>99.19328028288612</c:v>
                </c:pt>
                <c:pt idx="19">
                  <c:v>99.67658673294245</c:v>
                </c:pt>
                <c:pt idx="20">
                  <c:v>100.16017469633731</c:v>
                </c:pt>
                <c:pt idx="21">
                  <c:v>100.6440369176407</c:v>
                </c:pt>
                <c:pt idx="22">
                  <c:v>101.1281661518013</c:v>
                </c:pt>
                <c:pt idx="23">
                  <c:v>101.6125551642573</c:v>
                </c:pt>
                <c:pt idx="24">
                  <c:v>102.09719673104642</c:v>
                </c:pt>
                <c:pt idx="25">
                  <c:v>102.58208363891531</c:v>
                </c:pt>
                <c:pt idx="26">
                  <c:v>103.0672086854286</c:v>
                </c:pt>
                <c:pt idx="27">
                  <c:v>103.55256467907743</c:v>
                </c:pt>
                <c:pt idx="28">
                  <c:v>104.0381444393869</c:v>
                </c:pt>
                <c:pt idx="29">
                  <c:v>104.5239407970237</c:v>
                </c:pt>
                <c:pt idx="30">
                  <c:v>105.0099465939026</c:v>
                </c:pt>
                <c:pt idx="31">
                  <c:v>105.49615468329254</c:v>
                </c:pt>
                <c:pt idx="32">
                  <c:v>105.98255792992217</c:v>
                </c:pt>
                <c:pt idx="33">
                  <c:v>106.46914921008488</c:v>
                </c:pt>
                <c:pt idx="34">
                  <c:v>106.95592141174292</c:v>
                </c:pt>
                <c:pt idx="35">
                  <c:v>107.4428674346315</c:v>
                </c:pt>
                <c:pt idx="36">
                  <c:v>107.92998019036159</c:v>
                </c:pt>
                <c:pt idx="37">
                  <c:v>108.41725260252285</c:v>
                </c:pt>
                <c:pt idx="38">
                  <c:v>108.90467760678557</c:v>
                </c:pt>
                <c:pt idx="39">
                  <c:v>109.3922481510018</c:v>
                </c:pt>
                <c:pt idx="40">
                  <c:v>109.87995719530653</c:v>
                </c:pt>
                <c:pt idx="41">
                  <c:v>110.36779771221772</c:v>
                </c:pt>
                <c:pt idx="42">
                  <c:v>110.85576268673596</c:v>
                </c:pt>
                <c:pt idx="43">
                  <c:v>111.34384511644355</c:v>
                </c:pt>
                <c:pt idx="44">
                  <c:v>111.83203801160262</c:v>
                </c:pt>
                <c:pt idx="45">
                  <c:v>112.32033439525354</c:v>
                </c:pt>
                <c:pt idx="46">
                  <c:v>112.80872730331154</c:v>
                </c:pt>
                <c:pt idx="47">
                  <c:v>113.29720978466379</c:v>
                </c:pt>
                <c:pt idx="48">
                  <c:v>113.78577490126484</c:v>
                </c:pt>
                <c:pt idx="49">
                  <c:v>114.27441572823271</c:v>
                </c:pt>
                <c:pt idx="50">
                  <c:v>114.76312535394315</c:v>
                </c:pt>
                <c:pt idx="51">
                  <c:v>115.25189688012405</c:v>
                </c:pt>
                <c:pt idx="52">
                  <c:v>115.74072342194876</c:v>
                </c:pt>
                <c:pt idx="53">
                  <c:v>116.22959810812952</c:v>
                </c:pt>
                <c:pt idx="54">
                  <c:v>116.71851408100922</c:v>
                </c:pt>
                <c:pt idx="55">
                  <c:v>117.2074644966535</c:v>
                </c:pt>
                <c:pt idx="56">
                  <c:v>117.69644252494176</c:v>
                </c:pt>
                <c:pt idx="57">
                  <c:v>118.18544134965751</c:v>
                </c:pt>
                <c:pt idx="58">
                  <c:v>118.67445416857838</c:v>
                </c:pt>
                <c:pt idx="59">
                  <c:v>119.16347419356535</c:v>
                </c:pt>
                <c:pt idx="60">
                  <c:v>119.65249465065132</c:v>
                </c:pt>
                <c:pt idx="61">
                  <c:v>120.14150878012912</c:v>
                </c:pt>
                <c:pt idx="62">
                  <c:v>120.63050983663895</c:v>
                </c:pt>
                <c:pt idx="63">
                  <c:v>121.11949108925491</c:v>
                </c:pt>
                <c:pt idx="64">
                  <c:v>121.60844582157148</c:v>
                </c:pt>
                <c:pt idx="65">
                  <c:v>122.09736733178872</c:v>
                </c:pt>
                <c:pt idx="66">
                  <c:v>122.58624893279735</c:v>
                </c:pt>
                <c:pt idx="67">
                  <c:v>123.07508395226283</c:v>
                </c:pt>
                <c:pt idx="68">
                  <c:v>123.56386573270912</c:v>
                </c:pt>
                <c:pt idx="69">
                  <c:v>124.05258763160167</c:v>
                </c:pt>
                <c:pt idx="70">
                  <c:v>124.5412430214295</c:v>
                </c:pt>
                <c:pt idx="71">
                  <c:v>125.0298252897875</c:v>
                </c:pt>
                <c:pt idx="72">
                  <c:v>125.51832783945693</c:v>
                </c:pt>
                <c:pt idx="73">
                  <c:v>126.00674408848639</c:v>
                </c:pt>
                <c:pt idx="74">
                  <c:v>126.4950674702714</c:v>
                </c:pt>
                <c:pt idx="75">
                  <c:v>126.9832914336335</c:v>
                </c:pt>
                <c:pt idx="76">
                  <c:v>127.47140944289927</c:v>
                </c:pt>
                <c:pt idx="77">
                  <c:v>127.95941497797781</c:v>
                </c:pt>
                <c:pt idx="78">
                  <c:v>128.44730153443842</c:v>
                </c:pt>
                <c:pt idx="79">
                  <c:v>128.93506262358707</c:v>
                </c:pt>
                <c:pt idx="80">
                  <c:v>129.42269177254263</c:v>
                </c:pt>
                <c:pt idx="81">
                  <c:v>129.91018252431198</c:v>
                </c:pt>
                <c:pt idx="82">
                  <c:v>130.39752843786525</c:v>
                </c:pt>
                <c:pt idx="83">
                  <c:v>130.8847230882096</c:v>
                </c:pt>
                <c:pt idx="84">
                  <c:v>131.37176006646305</c:v>
                </c:pt>
                <c:pt idx="85">
                  <c:v>131.85863297992714</c:v>
                </c:pt>
                <c:pt idx="86">
                  <c:v>132.34533545215922</c:v>
                </c:pt>
                <c:pt idx="87">
                  <c:v>132.8318611230442</c:v>
                </c:pt>
                <c:pt idx="88">
                  <c:v>133.3182036488654</c:v>
                </c:pt>
                <c:pt idx="89">
                  <c:v>133.80435670237515</c:v>
                </c:pt>
                <c:pt idx="90">
                  <c:v>134.29031397286428</c:v>
                </c:pt>
                <c:pt idx="91">
                  <c:v>134.7760691662313</c:v>
                </c:pt>
                <c:pt idx="92">
                  <c:v>135.26161600505083</c:v>
                </c:pt>
                <c:pt idx="93">
                  <c:v>135.74694822864151</c:v>
                </c:pt>
                <c:pt idx="94">
                  <c:v>136.23205959313324</c:v>
                </c:pt>
                <c:pt idx="95">
                  <c:v>136.71694387153352</c:v>
                </c:pt>
                <c:pt idx="96">
                  <c:v>137.20159485379375</c:v>
                </c:pt>
                <c:pt idx="97">
                  <c:v>137.68600634687405</c:v>
                </c:pt>
                <c:pt idx="98">
                  <c:v>138.17017217480856</c:v>
                </c:pt>
                <c:pt idx="99">
                  <c:v>138.6540861787688</c:v>
                </c:pt>
                <c:pt idx="100">
                  <c:v>139.1377422171278</c:v>
                </c:pt>
                <c:pt idx="101">
                  <c:v>139.62113416552216</c:v>
                </c:pt>
                <c:pt idx="102">
                  <c:v>140.1042559169148</c:v>
                </c:pt>
                <c:pt idx="103">
                  <c:v>140.58710138165617</c:v>
                </c:pt>
                <c:pt idx="104">
                  <c:v>141.06966448754523</c:v>
                </c:pt>
                <c:pt idx="105">
                  <c:v>141.55193917988987</c:v>
                </c:pt>
                <c:pt idx="106">
                  <c:v>142.03391942156622</c:v>
                </c:pt>
                <c:pt idx="107">
                  <c:v>142.51559919307792</c:v>
                </c:pt>
                <c:pt idx="108">
                  <c:v>142.99697249261462</c:v>
                </c:pt>
                <c:pt idx="109">
                  <c:v>143.47803333610938</c:v>
                </c:pt>
                <c:pt idx="110">
                  <c:v>143.95877575729617</c:v>
                </c:pt>
                <c:pt idx="111">
                  <c:v>144.43919380776626</c:v>
                </c:pt>
                <c:pt idx="112">
                  <c:v>144.91928155702396</c:v>
                </c:pt>
                <c:pt idx="113">
                  <c:v>145.39903309254217</c:v>
                </c:pt>
                <c:pt idx="114">
                  <c:v>145.87844251981699</c:v>
                </c:pt>
                <c:pt idx="115">
                  <c:v>146.35750396242133</c:v>
                </c:pt>
                <c:pt idx="116">
                  <c:v>146.83621156205905</c:v>
                </c:pt>
                <c:pt idx="117">
                  <c:v>147.31455947861718</c:v>
                </c:pt>
                <c:pt idx="118">
                  <c:v>147.79254189021833</c:v>
                </c:pt>
                <c:pt idx="119">
                  <c:v>148.27015299327218</c:v>
                </c:pt>
                <c:pt idx="120">
                  <c:v>148.74738700252638</c:v>
                </c:pt>
                <c:pt idx="121">
                  <c:v>149.22423815111722</c:v>
                </c:pt>
                <c:pt idx="122">
                  <c:v>149.7007006906186</c:v>
                </c:pt>
                <c:pt idx="123">
                  <c:v>150.17676889109202</c:v>
                </c:pt>
                <c:pt idx="124">
                  <c:v>150.65243704113445</c:v>
                </c:pt>
                <c:pt idx="125">
                  <c:v>151.1276994479264</c:v>
                </c:pt>
                <c:pt idx="126">
                  <c:v>151.6025504372793</c:v>
                </c:pt>
                <c:pt idx="127">
                  <c:v>152.07698435368167</c:v>
                </c:pt>
                <c:pt idx="128">
                  <c:v>152.55099556034614</c:v>
                </c:pt>
                <c:pt idx="129">
                  <c:v>153.02457843925365</c:v>
                </c:pt>
                <c:pt idx="130">
                  <c:v>153.49772739119933</c:v>
                </c:pt>
                <c:pt idx="131">
                  <c:v>153.9704368358361</c:v>
                </c:pt>
                <c:pt idx="132">
                  <c:v>154.4427012117186</c:v>
                </c:pt>
                <c:pt idx="133">
                  <c:v>154.91451497634623</c:v>
                </c:pt>
                <c:pt idx="134">
                  <c:v>155.3858726062051</c:v>
                </c:pt>
                <c:pt idx="135">
                  <c:v>155.85676859681067</c:v>
                </c:pt>
                <c:pt idx="136">
                  <c:v>156.32719746274805</c:v>
                </c:pt>
                <c:pt idx="137">
                  <c:v>156.7971537377135</c:v>
                </c:pt>
                <c:pt idx="138">
                  <c:v>157.2666319745538</c:v>
                </c:pt>
                <c:pt idx="139">
                  <c:v>157.73562674530598</c:v>
                </c:pt>
                <c:pt idx="140">
                  <c:v>158.20413264123607</c:v>
                </c:pt>
                <c:pt idx="141">
                  <c:v>158.67214427287752</c:v>
                </c:pt>
                <c:pt idx="142">
                  <c:v>159.13965627006863</c:v>
                </c:pt>
                <c:pt idx="143">
                  <c:v>159.60666328198968</c:v>
                </c:pt>
                <c:pt idx="144">
                  <c:v>160.07315997719948</c:v>
                </c:pt>
                <c:pt idx="145">
                  <c:v>160.53914104367118</c:v>
                </c:pt>
                <c:pt idx="146">
                  <c:v>161.00460118882782</c:v>
                </c:pt>
                <c:pt idx="147">
                  <c:v>161.46953513957652</c:v>
                </c:pt>
                <c:pt idx="148">
                  <c:v>161.93393764234335</c:v>
                </c:pt>
                <c:pt idx="149">
                  <c:v>162.39780346310604</c:v>
                </c:pt>
                <c:pt idx="150">
                  <c:v>162.8611273874279</c:v>
                </c:pt>
                <c:pt idx="151">
                  <c:v>163.3239042204895</c:v>
                </c:pt>
                <c:pt idx="152">
                  <c:v>163.78612878712062</c:v>
                </c:pt>
                <c:pt idx="153">
                  <c:v>164.24779593183194</c:v>
                </c:pt>
                <c:pt idx="154">
                  <c:v>164.70890051884516</c:v>
                </c:pt>
                <c:pt idx="155">
                  <c:v>165.16943743212363</c:v>
                </c:pt>
                <c:pt idx="156">
                  <c:v>165.62940157540123</c:v>
                </c:pt>
                <c:pt idx="157">
                  <c:v>166.08878787221207</c:v>
                </c:pt>
                <c:pt idx="158">
                  <c:v>166.54759126591847</c:v>
                </c:pt>
                <c:pt idx="159">
                  <c:v>167.00580671973893</c:v>
                </c:pt>
                <c:pt idx="160">
                  <c:v>167.46342921677518</c:v>
                </c:pt>
                <c:pt idx="161">
                  <c:v>167.92045376003935</c:v>
                </c:pt>
                <c:pt idx="162">
                  <c:v>168.37687537247967</c:v>
                </c:pt>
                <c:pt idx="163">
                  <c:v>168.83268909700647</c:v>
                </c:pt>
                <c:pt idx="164">
                  <c:v>169.28788999651678</c:v>
                </c:pt>
                <c:pt idx="165">
                  <c:v>169.74247315391918</c:v>
                </c:pt>
                <c:pt idx="166">
                  <c:v>170.19643367215772</c:v>
                </c:pt>
                <c:pt idx="167">
                  <c:v>170.64976667423497</c:v>
                </c:pt>
                <c:pt idx="168">
                  <c:v>171.1024673032353</c:v>
                </c:pt>
                <c:pt idx="169">
                  <c:v>171.5545307223468</c:v>
                </c:pt>
                <c:pt idx="170">
                  <c:v>172.0059521148833</c:v>
                </c:pt>
                <c:pt idx="171">
                  <c:v>172.4567266843054</c:v>
                </c:pt>
                <c:pt idx="172">
                  <c:v>172.90684965424106</c:v>
                </c:pt>
                <c:pt idx="173">
                  <c:v>173.35631626850608</c:v>
                </c:pt>
                <c:pt idx="174">
                  <c:v>173.8051217911232</c:v>
                </c:pt>
                <c:pt idx="175">
                  <c:v>174.25326150634157</c:v>
                </c:pt>
                <c:pt idx="176">
                  <c:v>174.70073071865497</c:v>
                </c:pt>
                <c:pt idx="177">
                  <c:v>175.14752475281986</c:v>
                </c:pt>
                <c:pt idx="178">
                  <c:v>175.59363895387287</c:v>
                </c:pt>
                <c:pt idx="179">
                  <c:v>176.03906868714768</c:v>
                </c:pt>
                <c:pt idx="180">
                  <c:v>176.48380933829156</c:v>
                </c:pt>
                <c:pt idx="181">
                  <c:v>176.9278563132809</c:v>
                </c:pt>
                <c:pt idx="182">
                  <c:v>177.3712050384371</c:v>
                </c:pt>
                <c:pt idx="183">
                  <c:v>177.81385096044067</c:v>
                </c:pt>
                <c:pt idx="184">
                  <c:v>178.25578954634602</c:v>
                </c:pt>
                <c:pt idx="185">
                  <c:v>178.69701628359527</c:v>
                </c:pt>
                <c:pt idx="186">
                  <c:v>179.13752668003144</c:v>
                </c:pt>
                <c:pt idx="187">
                  <c:v>179.5773162639109</c:v>
                </c:pt>
                <c:pt idx="188">
                  <c:v>180.01638058391623</c:v>
                </c:pt>
                <c:pt idx="189">
                  <c:v>180.45471520916735</c:v>
                </c:pt>
                <c:pt idx="190">
                  <c:v>180.89231572923308</c:v>
                </c:pt>
                <c:pt idx="191">
                  <c:v>181.32917775414194</c:v>
                </c:pt>
                <c:pt idx="192">
                  <c:v>181.7652969143922</c:v>
                </c:pt>
                <c:pt idx="193">
                  <c:v>182.2006688609615</c:v>
                </c:pt>
                <c:pt idx="194">
                  <c:v>182.63528926531646</c:v>
                </c:pt>
                <c:pt idx="195">
                  <c:v>183.06915381942096</c:v>
                </c:pt>
                <c:pt idx="196">
                  <c:v>183.50225823574485</c:v>
                </c:pt>
                <c:pt idx="197">
                  <c:v>183.93459824727123</c:v>
                </c:pt>
                <c:pt idx="198">
                  <c:v>184.36616960750408</c:v>
                </c:pt>
                <c:pt idx="199">
                  <c:v>184.79696809047482</c:v>
                </c:pt>
                <c:pt idx="200">
                  <c:v>185.2269894907486</c:v>
                </c:pt>
                <c:pt idx="201">
                  <c:v>185.65622962343014</c:v>
                </c:pt>
                <c:pt idx="202">
                  <c:v>186.084684324169</c:v>
                </c:pt>
                <c:pt idx="203">
                  <c:v>186.5123494491646</c:v>
                </c:pt>
                <c:pt idx="204">
                  <c:v>186.93922087517043</c:v>
                </c:pt>
                <c:pt idx="205">
                  <c:v>187.36529449949774</c:v>
                </c:pt>
                <c:pt idx="206">
                  <c:v>187.7905662400194</c:v>
                </c:pt>
                <c:pt idx="207">
                  <c:v>188.21503203517247</c:v>
                </c:pt>
                <c:pt idx="208">
                  <c:v>188.63868784396075</c:v>
                </c:pt>
                <c:pt idx="209">
                  <c:v>189.06152964595705</c:v>
                </c:pt>
                <c:pt idx="210">
                  <c:v>189.48355344130417</c:v>
                </c:pt>
                <c:pt idx="211">
                  <c:v>189.90475525071668</c:v>
                </c:pt>
                <c:pt idx="212">
                  <c:v>190.32513111548099</c:v>
                </c:pt>
                <c:pt idx="213">
                  <c:v>190.74467709745574</c:v>
                </c:pt>
                <c:pt idx="214">
                  <c:v>191.16338927907142</c:v>
                </c:pt>
                <c:pt idx="215">
                  <c:v>191.58126376332976</c:v>
                </c:pt>
                <c:pt idx="216">
                  <c:v>191.99829667380243</c:v>
                </c:pt>
                <c:pt idx="217">
                  <c:v>192.4144841546295</c:v>
                </c:pt>
                <c:pt idx="218">
                  <c:v>192.82982237051695</c:v>
                </c:pt>
                <c:pt idx="219">
                  <c:v>193.24430750673474</c:v>
                </c:pt>
                <c:pt idx="220">
                  <c:v>193.65793576911358</c:v>
                </c:pt>
                <c:pt idx="221">
                  <c:v>194.0707033840412</c:v>
                </c:pt>
                <c:pt idx="222">
                  <c:v>194.48260659845894</c:v>
                </c:pt>
                <c:pt idx="223">
                  <c:v>194.8936416798572</c:v>
                </c:pt>
                <c:pt idx="224">
                  <c:v>195.30380491627082</c:v>
                </c:pt>
                <c:pt idx="225">
                  <c:v>195.71309261627394</c:v>
                </c:pt>
                <c:pt idx="226">
                  <c:v>196.12150110897446</c:v>
                </c:pt>
                <c:pt idx="227">
                  <c:v>196.52902674400764</c:v>
                </c:pt>
                <c:pt idx="228">
                  <c:v>196.93566589153028</c:v>
                </c:pt>
                <c:pt idx="229">
                  <c:v>197.34141494221348</c:v>
                </c:pt>
                <c:pt idx="230">
                  <c:v>197.74627030723536</c:v>
                </c:pt>
                <c:pt idx="231">
                  <c:v>198.15022841827343</c:v>
                </c:pt>
                <c:pt idx="232">
                  <c:v>198.5532857274967</c:v>
                </c:pt>
                <c:pt idx="233">
                  <c:v>198.9554387075569</c:v>
                </c:pt>
                <c:pt idx="234">
                  <c:v>199.35668385157945</c:v>
                </c:pt>
                <c:pt idx="235">
                  <c:v>199.75701767315442</c:v>
                </c:pt>
                <c:pt idx="236">
                  <c:v>200.15643670632693</c:v>
                </c:pt>
                <c:pt idx="237">
                  <c:v>200.5549375055861</c:v>
                </c:pt>
                <c:pt idx="238">
                  <c:v>200.95251664585572</c:v>
                </c:pt>
                <c:pt idx="239">
                  <c:v>201.3491707224825</c:v>
                </c:pt>
                <c:pt idx="240">
                  <c:v>201.74489635122507</c:v>
                </c:pt>
                <c:pt idx="241">
                  <c:v>202.13969016824188</c:v>
                </c:pt>
                <c:pt idx="242">
                  <c:v>202.53354883007958</c:v>
                </c:pt>
                <c:pt idx="243">
                  <c:v>202.92646901366004</c:v>
                </c:pt>
                <c:pt idx="244">
                  <c:v>203.31844741626796</c:v>
                </c:pt>
                <c:pt idx="245">
                  <c:v>203.70948075553684</c:v>
                </c:pt>
                <c:pt idx="246">
                  <c:v>204.09956576943625</c:v>
                </c:pt>
                <c:pt idx="247">
                  <c:v>204.48869921625695</c:v>
                </c:pt>
                <c:pt idx="248">
                  <c:v>204.87687787459666</c:v>
                </c:pt>
                <c:pt idx="249">
                  <c:v>205.2640985433457</c:v>
                </c:pt>
                <c:pt idx="250">
                  <c:v>205.65035804167144</c:v>
                </c:pt>
                <c:pt idx="251">
                  <c:v>206.03565320900265</c:v>
                </c:pt>
                <c:pt idx="252">
                  <c:v>206.41998090501377</c:v>
                </c:pt>
                <c:pt idx="253">
                  <c:v>206.80333800960875</c:v>
                </c:pt>
                <c:pt idx="254">
                  <c:v>207.18572142290418</c:v>
                </c:pt>
                <c:pt idx="255">
                  <c:v>207.56712806521213</c:v>
                </c:pt>
                <c:pt idx="256">
                  <c:v>207.94755487702332</c:v>
                </c:pt>
                <c:pt idx="257">
                  <c:v>208.3269988189888</c:v>
                </c:pt>
                <c:pt idx="258">
                  <c:v>208.70545687190256</c:v>
                </c:pt>
                <c:pt idx="259">
                  <c:v>209.08292603668218</c:v>
                </c:pt>
                <c:pt idx="260">
                  <c:v>209.45940333435087</c:v>
                </c:pt>
                <c:pt idx="261">
                  <c:v>209.83488580601804</c:v>
                </c:pt>
                <c:pt idx="262">
                  <c:v>210.20937051285964</c:v>
                </c:pt>
                <c:pt idx="263">
                  <c:v>196.06523362593458</c:v>
                </c:pt>
              </c:numCache>
            </c:numRef>
          </c:yVal>
          <c:smooth val="1"/>
        </c:ser>
        <c:axId val="30120087"/>
        <c:axId val="2645328"/>
      </c:scatterChart>
      <c:valAx>
        <c:axId val="30120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 t сек</a:t>
                </a:r>
              </a:p>
            </c:rich>
          </c:tx>
          <c:layout>
            <c:manualLayout>
              <c:xMode val="factor"/>
              <c:yMode val="factor"/>
              <c:x val="0.059"/>
              <c:y val="0.14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45328"/>
        <c:crosses val="autoZero"/>
        <c:crossBetween val="midCat"/>
        <c:dispUnits/>
      </c:valAx>
      <c:valAx>
        <c:axId val="26453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8080"/>
                </a:solidFill>
              </a:defRPr>
            </a:pPr>
          </a:p>
        </c:txPr>
        <c:crossAx val="3012008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Давление в камере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09825"/>
          <c:w val="0.90225"/>
          <c:h val="0.889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calc!$H$1</c:f>
              <c:strCache>
                <c:ptCount val="1"/>
                <c:pt idx="0">
                  <c:v>P MPa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calc!$G$2:$G$268</c:f>
              <c:numCache>
                <c:ptCount val="267"/>
                <c:pt idx="0">
                  <c:v>0</c:v>
                </c:pt>
                <c:pt idx="1">
                  <c:v>0.024</c:v>
                </c:pt>
                <c:pt idx="2">
                  <c:v>0.028</c:v>
                </c:pt>
                <c:pt idx="3">
                  <c:v>0.032</c:v>
                </c:pt>
                <c:pt idx="4">
                  <c:v>0.036000000000000004</c:v>
                </c:pt>
                <c:pt idx="5">
                  <c:v>0.04000000000000001</c:v>
                </c:pt>
                <c:pt idx="6">
                  <c:v>0.04400000000000001</c:v>
                </c:pt>
                <c:pt idx="7">
                  <c:v>0.048000000000000015</c:v>
                </c:pt>
                <c:pt idx="8">
                  <c:v>0.05200000000000002</c:v>
                </c:pt>
                <c:pt idx="9">
                  <c:v>0.05600000000000002</c:v>
                </c:pt>
                <c:pt idx="10">
                  <c:v>0.060000000000000026</c:v>
                </c:pt>
                <c:pt idx="11">
                  <c:v>0.06400000000000003</c:v>
                </c:pt>
                <c:pt idx="12">
                  <c:v>0.06800000000000003</c:v>
                </c:pt>
                <c:pt idx="13">
                  <c:v>0.07200000000000004</c:v>
                </c:pt>
                <c:pt idx="14">
                  <c:v>0.07600000000000004</c:v>
                </c:pt>
                <c:pt idx="15">
                  <c:v>0.08000000000000004</c:v>
                </c:pt>
                <c:pt idx="16">
                  <c:v>0.08400000000000005</c:v>
                </c:pt>
                <c:pt idx="17">
                  <c:v>0.08800000000000005</c:v>
                </c:pt>
                <c:pt idx="18">
                  <c:v>0.09200000000000005</c:v>
                </c:pt>
                <c:pt idx="19">
                  <c:v>0.09600000000000006</c:v>
                </c:pt>
                <c:pt idx="20">
                  <c:v>0.10000000000000006</c:v>
                </c:pt>
                <c:pt idx="21">
                  <c:v>0.10400000000000006</c:v>
                </c:pt>
                <c:pt idx="22">
                  <c:v>0.10800000000000007</c:v>
                </c:pt>
                <c:pt idx="23">
                  <c:v>0.11200000000000007</c:v>
                </c:pt>
                <c:pt idx="24">
                  <c:v>0.11600000000000008</c:v>
                </c:pt>
                <c:pt idx="25">
                  <c:v>0.12000000000000008</c:v>
                </c:pt>
                <c:pt idx="26">
                  <c:v>0.12400000000000008</c:v>
                </c:pt>
                <c:pt idx="27">
                  <c:v>0.12800000000000009</c:v>
                </c:pt>
                <c:pt idx="28">
                  <c:v>0.1320000000000001</c:v>
                </c:pt>
                <c:pt idx="29">
                  <c:v>0.1360000000000001</c:v>
                </c:pt>
                <c:pt idx="30">
                  <c:v>0.1400000000000001</c:v>
                </c:pt>
                <c:pt idx="31">
                  <c:v>0.1440000000000001</c:v>
                </c:pt>
                <c:pt idx="32">
                  <c:v>0.1480000000000001</c:v>
                </c:pt>
                <c:pt idx="33">
                  <c:v>0.1520000000000001</c:v>
                </c:pt>
                <c:pt idx="34">
                  <c:v>0.1560000000000001</c:v>
                </c:pt>
                <c:pt idx="35">
                  <c:v>0.16000000000000011</c:v>
                </c:pt>
                <c:pt idx="36">
                  <c:v>0.16400000000000012</c:v>
                </c:pt>
                <c:pt idx="37">
                  <c:v>0.16800000000000012</c:v>
                </c:pt>
                <c:pt idx="38">
                  <c:v>0.17200000000000013</c:v>
                </c:pt>
                <c:pt idx="39">
                  <c:v>0.17600000000000013</c:v>
                </c:pt>
                <c:pt idx="40">
                  <c:v>0.18000000000000013</c:v>
                </c:pt>
                <c:pt idx="41">
                  <c:v>0.18400000000000014</c:v>
                </c:pt>
                <c:pt idx="42">
                  <c:v>0.18800000000000014</c:v>
                </c:pt>
                <c:pt idx="43">
                  <c:v>0.19200000000000014</c:v>
                </c:pt>
                <c:pt idx="44">
                  <c:v>0.19600000000000015</c:v>
                </c:pt>
                <c:pt idx="45">
                  <c:v>0.20000000000000015</c:v>
                </c:pt>
                <c:pt idx="46">
                  <c:v>0.20400000000000015</c:v>
                </c:pt>
                <c:pt idx="47">
                  <c:v>0.20800000000000016</c:v>
                </c:pt>
                <c:pt idx="48">
                  <c:v>0.21200000000000016</c:v>
                </c:pt>
                <c:pt idx="49">
                  <c:v>0.21600000000000016</c:v>
                </c:pt>
                <c:pt idx="50">
                  <c:v>0.22000000000000017</c:v>
                </c:pt>
                <c:pt idx="51">
                  <c:v>0.22400000000000017</c:v>
                </c:pt>
                <c:pt idx="52">
                  <c:v>0.22800000000000017</c:v>
                </c:pt>
                <c:pt idx="53">
                  <c:v>0.23200000000000018</c:v>
                </c:pt>
                <c:pt idx="54">
                  <c:v>0.23600000000000018</c:v>
                </c:pt>
                <c:pt idx="55">
                  <c:v>0.24000000000000019</c:v>
                </c:pt>
                <c:pt idx="56">
                  <c:v>0.2440000000000002</c:v>
                </c:pt>
                <c:pt idx="57">
                  <c:v>0.2480000000000002</c:v>
                </c:pt>
                <c:pt idx="58">
                  <c:v>0.25200000000000017</c:v>
                </c:pt>
                <c:pt idx="59">
                  <c:v>0.25600000000000017</c:v>
                </c:pt>
                <c:pt idx="60">
                  <c:v>0.2600000000000002</c:v>
                </c:pt>
                <c:pt idx="61">
                  <c:v>0.2640000000000002</c:v>
                </c:pt>
                <c:pt idx="62">
                  <c:v>0.2680000000000002</c:v>
                </c:pt>
                <c:pt idx="63">
                  <c:v>0.2720000000000002</c:v>
                </c:pt>
                <c:pt idx="64">
                  <c:v>0.2760000000000002</c:v>
                </c:pt>
                <c:pt idx="65">
                  <c:v>0.2800000000000002</c:v>
                </c:pt>
                <c:pt idx="66">
                  <c:v>0.2840000000000002</c:v>
                </c:pt>
                <c:pt idx="67">
                  <c:v>0.2880000000000002</c:v>
                </c:pt>
                <c:pt idx="68">
                  <c:v>0.2920000000000002</c:v>
                </c:pt>
                <c:pt idx="69">
                  <c:v>0.2960000000000002</c:v>
                </c:pt>
                <c:pt idx="70">
                  <c:v>0.3000000000000002</c:v>
                </c:pt>
                <c:pt idx="71">
                  <c:v>0.3040000000000002</c:v>
                </c:pt>
                <c:pt idx="72">
                  <c:v>0.3080000000000002</c:v>
                </c:pt>
                <c:pt idx="73">
                  <c:v>0.3120000000000002</c:v>
                </c:pt>
                <c:pt idx="74">
                  <c:v>0.3160000000000002</c:v>
                </c:pt>
                <c:pt idx="75">
                  <c:v>0.32000000000000023</c:v>
                </c:pt>
                <c:pt idx="76">
                  <c:v>0.32400000000000023</c:v>
                </c:pt>
                <c:pt idx="77">
                  <c:v>0.32800000000000024</c:v>
                </c:pt>
                <c:pt idx="78">
                  <c:v>0.33200000000000024</c:v>
                </c:pt>
                <c:pt idx="79">
                  <c:v>0.33600000000000024</c:v>
                </c:pt>
                <c:pt idx="80">
                  <c:v>0.34000000000000025</c:v>
                </c:pt>
                <c:pt idx="81">
                  <c:v>0.34400000000000025</c:v>
                </c:pt>
                <c:pt idx="82">
                  <c:v>0.34800000000000025</c:v>
                </c:pt>
                <c:pt idx="83">
                  <c:v>0.35200000000000026</c:v>
                </c:pt>
                <c:pt idx="84">
                  <c:v>0.35600000000000026</c:v>
                </c:pt>
                <c:pt idx="85">
                  <c:v>0.36000000000000026</c:v>
                </c:pt>
                <c:pt idx="86">
                  <c:v>0.36400000000000027</c:v>
                </c:pt>
                <c:pt idx="87">
                  <c:v>0.36800000000000027</c:v>
                </c:pt>
                <c:pt idx="88">
                  <c:v>0.3720000000000003</c:v>
                </c:pt>
                <c:pt idx="89">
                  <c:v>0.3760000000000003</c:v>
                </c:pt>
                <c:pt idx="90">
                  <c:v>0.3800000000000003</c:v>
                </c:pt>
                <c:pt idx="91">
                  <c:v>0.3840000000000003</c:v>
                </c:pt>
                <c:pt idx="92">
                  <c:v>0.3880000000000003</c:v>
                </c:pt>
                <c:pt idx="93">
                  <c:v>0.3920000000000003</c:v>
                </c:pt>
                <c:pt idx="94">
                  <c:v>0.3960000000000003</c:v>
                </c:pt>
                <c:pt idx="95">
                  <c:v>0.4000000000000003</c:v>
                </c:pt>
                <c:pt idx="96">
                  <c:v>0.4040000000000003</c:v>
                </c:pt>
                <c:pt idx="97">
                  <c:v>0.4080000000000003</c:v>
                </c:pt>
                <c:pt idx="98">
                  <c:v>0.4120000000000003</c:v>
                </c:pt>
                <c:pt idx="99">
                  <c:v>0.4160000000000003</c:v>
                </c:pt>
                <c:pt idx="100">
                  <c:v>0.4200000000000003</c:v>
                </c:pt>
                <c:pt idx="101">
                  <c:v>0.4240000000000003</c:v>
                </c:pt>
                <c:pt idx="102">
                  <c:v>0.4280000000000003</c:v>
                </c:pt>
                <c:pt idx="103">
                  <c:v>0.43200000000000033</c:v>
                </c:pt>
                <c:pt idx="104">
                  <c:v>0.43600000000000033</c:v>
                </c:pt>
                <c:pt idx="105">
                  <c:v>0.44000000000000034</c:v>
                </c:pt>
                <c:pt idx="106">
                  <c:v>0.44400000000000034</c:v>
                </c:pt>
                <c:pt idx="107">
                  <c:v>0.44800000000000034</c:v>
                </c:pt>
                <c:pt idx="108">
                  <c:v>0.45200000000000035</c:v>
                </c:pt>
                <c:pt idx="109">
                  <c:v>0.45600000000000035</c:v>
                </c:pt>
                <c:pt idx="110">
                  <c:v>0.46000000000000035</c:v>
                </c:pt>
                <c:pt idx="111">
                  <c:v>0.46400000000000036</c:v>
                </c:pt>
                <c:pt idx="112">
                  <c:v>0.46800000000000036</c:v>
                </c:pt>
                <c:pt idx="113">
                  <c:v>0.47200000000000036</c:v>
                </c:pt>
                <c:pt idx="114">
                  <c:v>0.47600000000000037</c:v>
                </c:pt>
                <c:pt idx="115">
                  <c:v>0.48000000000000037</c:v>
                </c:pt>
                <c:pt idx="116">
                  <c:v>0.4840000000000004</c:v>
                </c:pt>
                <c:pt idx="117">
                  <c:v>0.4880000000000004</c:v>
                </c:pt>
                <c:pt idx="118">
                  <c:v>0.4920000000000004</c:v>
                </c:pt>
                <c:pt idx="119">
                  <c:v>0.4960000000000004</c:v>
                </c:pt>
                <c:pt idx="120">
                  <c:v>0.5000000000000003</c:v>
                </c:pt>
                <c:pt idx="121">
                  <c:v>0.5040000000000003</c:v>
                </c:pt>
                <c:pt idx="122">
                  <c:v>0.5080000000000003</c:v>
                </c:pt>
                <c:pt idx="123">
                  <c:v>0.5120000000000003</c:v>
                </c:pt>
                <c:pt idx="124">
                  <c:v>0.5160000000000003</c:v>
                </c:pt>
                <c:pt idx="125">
                  <c:v>0.5200000000000004</c:v>
                </c:pt>
                <c:pt idx="126">
                  <c:v>0.5240000000000004</c:v>
                </c:pt>
                <c:pt idx="127">
                  <c:v>0.5280000000000004</c:v>
                </c:pt>
                <c:pt idx="128">
                  <c:v>0.5320000000000004</c:v>
                </c:pt>
                <c:pt idx="129">
                  <c:v>0.5360000000000004</c:v>
                </c:pt>
                <c:pt idx="130">
                  <c:v>0.5400000000000004</c:v>
                </c:pt>
                <c:pt idx="131">
                  <c:v>0.5440000000000004</c:v>
                </c:pt>
                <c:pt idx="132">
                  <c:v>0.5480000000000004</c:v>
                </c:pt>
                <c:pt idx="133">
                  <c:v>0.5520000000000004</c:v>
                </c:pt>
                <c:pt idx="134">
                  <c:v>0.5560000000000004</c:v>
                </c:pt>
                <c:pt idx="135">
                  <c:v>0.5600000000000004</c:v>
                </c:pt>
                <c:pt idx="136">
                  <c:v>0.5640000000000004</c:v>
                </c:pt>
                <c:pt idx="137">
                  <c:v>0.5680000000000004</c:v>
                </c:pt>
                <c:pt idx="138">
                  <c:v>0.5720000000000004</c:v>
                </c:pt>
                <c:pt idx="139">
                  <c:v>0.5760000000000004</c:v>
                </c:pt>
                <c:pt idx="140">
                  <c:v>0.5800000000000004</c:v>
                </c:pt>
                <c:pt idx="141">
                  <c:v>0.5840000000000004</c:v>
                </c:pt>
                <c:pt idx="142">
                  <c:v>0.5880000000000004</c:v>
                </c:pt>
                <c:pt idx="143">
                  <c:v>0.5920000000000004</c:v>
                </c:pt>
                <c:pt idx="144">
                  <c:v>0.5960000000000004</c:v>
                </c:pt>
                <c:pt idx="145">
                  <c:v>0.6000000000000004</c:v>
                </c:pt>
                <c:pt idx="146">
                  <c:v>0.6040000000000004</c:v>
                </c:pt>
                <c:pt idx="147">
                  <c:v>0.6080000000000004</c:v>
                </c:pt>
                <c:pt idx="148">
                  <c:v>0.6120000000000004</c:v>
                </c:pt>
                <c:pt idx="149">
                  <c:v>0.6160000000000004</c:v>
                </c:pt>
                <c:pt idx="150">
                  <c:v>0.6200000000000004</c:v>
                </c:pt>
                <c:pt idx="151">
                  <c:v>0.6240000000000004</c:v>
                </c:pt>
                <c:pt idx="152">
                  <c:v>0.6280000000000004</c:v>
                </c:pt>
                <c:pt idx="153">
                  <c:v>0.6320000000000005</c:v>
                </c:pt>
                <c:pt idx="154">
                  <c:v>0.6360000000000005</c:v>
                </c:pt>
                <c:pt idx="155">
                  <c:v>0.6400000000000005</c:v>
                </c:pt>
                <c:pt idx="156">
                  <c:v>0.6440000000000005</c:v>
                </c:pt>
                <c:pt idx="157">
                  <c:v>0.6480000000000005</c:v>
                </c:pt>
                <c:pt idx="158">
                  <c:v>0.6520000000000005</c:v>
                </c:pt>
                <c:pt idx="159">
                  <c:v>0.6560000000000005</c:v>
                </c:pt>
                <c:pt idx="160">
                  <c:v>0.6600000000000005</c:v>
                </c:pt>
                <c:pt idx="161">
                  <c:v>0.6640000000000005</c:v>
                </c:pt>
                <c:pt idx="162">
                  <c:v>0.6680000000000005</c:v>
                </c:pt>
                <c:pt idx="163">
                  <c:v>0.6720000000000005</c:v>
                </c:pt>
                <c:pt idx="164">
                  <c:v>0.6760000000000005</c:v>
                </c:pt>
                <c:pt idx="165">
                  <c:v>0.6800000000000005</c:v>
                </c:pt>
                <c:pt idx="166">
                  <c:v>0.6840000000000005</c:v>
                </c:pt>
                <c:pt idx="167">
                  <c:v>0.6880000000000005</c:v>
                </c:pt>
                <c:pt idx="168">
                  <c:v>0.6920000000000005</c:v>
                </c:pt>
                <c:pt idx="169">
                  <c:v>0.6960000000000005</c:v>
                </c:pt>
                <c:pt idx="170">
                  <c:v>0.7000000000000005</c:v>
                </c:pt>
                <c:pt idx="171">
                  <c:v>0.7040000000000005</c:v>
                </c:pt>
                <c:pt idx="172">
                  <c:v>0.7080000000000005</c:v>
                </c:pt>
                <c:pt idx="173">
                  <c:v>0.7120000000000005</c:v>
                </c:pt>
                <c:pt idx="174">
                  <c:v>0.7160000000000005</c:v>
                </c:pt>
                <c:pt idx="175">
                  <c:v>0.7200000000000005</c:v>
                </c:pt>
                <c:pt idx="176">
                  <c:v>0.7240000000000005</c:v>
                </c:pt>
                <c:pt idx="177">
                  <c:v>0.7280000000000005</c:v>
                </c:pt>
                <c:pt idx="178">
                  <c:v>0.7320000000000005</c:v>
                </c:pt>
                <c:pt idx="179">
                  <c:v>0.7360000000000005</c:v>
                </c:pt>
                <c:pt idx="180">
                  <c:v>0.7400000000000005</c:v>
                </c:pt>
                <c:pt idx="181">
                  <c:v>0.7440000000000005</c:v>
                </c:pt>
                <c:pt idx="182">
                  <c:v>0.7480000000000006</c:v>
                </c:pt>
                <c:pt idx="183">
                  <c:v>0.7520000000000006</c:v>
                </c:pt>
                <c:pt idx="184">
                  <c:v>0.7560000000000006</c:v>
                </c:pt>
                <c:pt idx="185">
                  <c:v>0.7600000000000006</c:v>
                </c:pt>
                <c:pt idx="186">
                  <c:v>0.7640000000000006</c:v>
                </c:pt>
                <c:pt idx="187">
                  <c:v>0.7680000000000006</c:v>
                </c:pt>
                <c:pt idx="188">
                  <c:v>0.7720000000000006</c:v>
                </c:pt>
                <c:pt idx="189">
                  <c:v>0.7760000000000006</c:v>
                </c:pt>
                <c:pt idx="190">
                  <c:v>0.7800000000000006</c:v>
                </c:pt>
                <c:pt idx="191">
                  <c:v>0.7840000000000006</c:v>
                </c:pt>
                <c:pt idx="192">
                  <c:v>0.7880000000000006</c:v>
                </c:pt>
                <c:pt idx="193">
                  <c:v>0.7920000000000006</c:v>
                </c:pt>
                <c:pt idx="194">
                  <c:v>0.7960000000000006</c:v>
                </c:pt>
                <c:pt idx="195">
                  <c:v>0.8000000000000006</c:v>
                </c:pt>
                <c:pt idx="196">
                  <c:v>0.8040000000000006</c:v>
                </c:pt>
                <c:pt idx="197">
                  <c:v>0.8080000000000006</c:v>
                </c:pt>
                <c:pt idx="198">
                  <c:v>0.8120000000000006</c:v>
                </c:pt>
                <c:pt idx="199">
                  <c:v>0.8160000000000006</c:v>
                </c:pt>
                <c:pt idx="200">
                  <c:v>0.8200000000000006</c:v>
                </c:pt>
                <c:pt idx="201">
                  <c:v>0.8240000000000006</c:v>
                </c:pt>
                <c:pt idx="202">
                  <c:v>0.8280000000000006</c:v>
                </c:pt>
                <c:pt idx="203">
                  <c:v>0.8320000000000006</c:v>
                </c:pt>
                <c:pt idx="204">
                  <c:v>0.8360000000000006</c:v>
                </c:pt>
                <c:pt idx="205">
                  <c:v>0.8400000000000006</c:v>
                </c:pt>
                <c:pt idx="206">
                  <c:v>0.8440000000000006</c:v>
                </c:pt>
                <c:pt idx="207">
                  <c:v>0.8480000000000006</c:v>
                </c:pt>
                <c:pt idx="208">
                  <c:v>0.8520000000000006</c:v>
                </c:pt>
                <c:pt idx="209">
                  <c:v>0.8560000000000006</c:v>
                </c:pt>
                <c:pt idx="210">
                  <c:v>0.8600000000000007</c:v>
                </c:pt>
                <c:pt idx="211">
                  <c:v>0.8640000000000007</c:v>
                </c:pt>
                <c:pt idx="212">
                  <c:v>0.8680000000000007</c:v>
                </c:pt>
                <c:pt idx="213">
                  <c:v>0.8720000000000007</c:v>
                </c:pt>
                <c:pt idx="214">
                  <c:v>0.8760000000000007</c:v>
                </c:pt>
                <c:pt idx="215">
                  <c:v>0.8800000000000007</c:v>
                </c:pt>
                <c:pt idx="216">
                  <c:v>0.8840000000000007</c:v>
                </c:pt>
                <c:pt idx="217">
                  <c:v>0.8880000000000007</c:v>
                </c:pt>
                <c:pt idx="218">
                  <c:v>0.8920000000000007</c:v>
                </c:pt>
                <c:pt idx="219">
                  <c:v>0.8960000000000007</c:v>
                </c:pt>
                <c:pt idx="220">
                  <c:v>0.9000000000000007</c:v>
                </c:pt>
                <c:pt idx="221">
                  <c:v>0.9040000000000007</c:v>
                </c:pt>
                <c:pt idx="222">
                  <c:v>0.9080000000000007</c:v>
                </c:pt>
                <c:pt idx="223">
                  <c:v>0.9120000000000007</c:v>
                </c:pt>
                <c:pt idx="224">
                  <c:v>0.9160000000000007</c:v>
                </c:pt>
                <c:pt idx="225">
                  <c:v>0.9200000000000007</c:v>
                </c:pt>
                <c:pt idx="226">
                  <c:v>0.9240000000000007</c:v>
                </c:pt>
                <c:pt idx="227">
                  <c:v>0.9280000000000007</c:v>
                </c:pt>
                <c:pt idx="228">
                  <c:v>0.9320000000000007</c:v>
                </c:pt>
                <c:pt idx="229">
                  <c:v>0.9360000000000007</c:v>
                </c:pt>
                <c:pt idx="230">
                  <c:v>0.9400000000000007</c:v>
                </c:pt>
                <c:pt idx="231">
                  <c:v>0.9440000000000007</c:v>
                </c:pt>
                <c:pt idx="232">
                  <c:v>0.9480000000000007</c:v>
                </c:pt>
                <c:pt idx="233">
                  <c:v>0.9520000000000007</c:v>
                </c:pt>
                <c:pt idx="234">
                  <c:v>0.9560000000000007</c:v>
                </c:pt>
                <c:pt idx="235">
                  <c:v>0.9600000000000007</c:v>
                </c:pt>
                <c:pt idx="236">
                  <c:v>0.9640000000000007</c:v>
                </c:pt>
                <c:pt idx="237">
                  <c:v>0.9680000000000007</c:v>
                </c:pt>
                <c:pt idx="238">
                  <c:v>0.9720000000000008</c:v>
                </c:pt>
                <c:pt idx="239">
                  <c:v>0.9760000000000008</c:v>
                </c:pt>
                <c:pt idx="240">
                  <c:v>0.9800000000000008</c:v>
                </c:pt>
                <c:pt idx="241">
                  <c:v>0.9840000000000008</c:v>
                </c:pt>
                <c:pt idx="242">
                  <c:v>0.9880000000000008</c:v>
                </c:pt>
                <c:pt idx="243">
                  <c:v>0.9920000000000008</c:v>
                </c:pt>
                <c:pt idx="244">
                  <c:v>0.9960000000000008</c:v>
                </c:pt>
                <c:pt idx="245">
                  <c:v>1.0000000000000007</c:v>
                </c:pt>
                <c:pt idx="246">
                  <c:v>1.0040000000000007</c:v>
                </c:pt>
                <c:pt idx="247">
                  <c:v>1.0080000000000007</c:v>
                </c:pt>
                <c:pt idx="248">
                  <c:v>1.0120000000000007</c:v>
                </c:pt>
                <c:pt idx="249">
                  <c:v>1.0160000000000007</c:v>
                </c:pt>
                <c:pt idx="250">
                  <c:v>1.0200000000000007</c:v>
                </c:pt>
                <c:pt idx="251">
                  <c:v>1.0240000000000007</c:v>
                </c:pt>
                <c:pt idx="252">
                  <c:v>1.0280000000000007</c:v>
                </c:pt>
                <c:pt idx="253">
                  <c:v>1.0320000000000007</c:v>
                </c:pt>
                <c:pt idx="254">
                  <c:v>1.0360000000000007</c:v>
                </c:pt>
                <c:pt idx="255">
                  <c:v>1.0400000000000007</c:v>
                </c:pt>
                <c:pt idx="256">
                  <c:v>1.0440000000000007</c:v>
                </c:pt>
                <c:pt idx="257">
                  <c:v>1.0480000000000007</c:v>
                </c:pt>
                <c:pt idx="258">
                  <c:v>1.0520000000000007</c:v>
                </c:pt>
                <c:pt idx="259">
                  <c:v>1.0560000000000007</c:v>
                </c:pt>
                <c:pt idx="260">
                  <c:v>1.0600000000000007</c:v>
                </c:pt>
                <c:pt idx="261">
                  <c:v>1.0640000000000007</c:v>
                </c:pt>
                <c:pt idx="262">
                  <c:v>1.0680000000000007</c:v>
                </c:pt>
                <c:pt idx="263">
                  <c:v>1.0720000000000007</c:v>
                </c:pt>
                <c:pt idx="264">
                  <c:v>1.0760000000000007</c:v>
                </c:pt>
                <c:pt idx="265">
                  <c:v>1.0800000000000007</c:v>
                </c:pt>
                <c:pt idx="266">
                  <c:v>1.0840000000000007</c:v>
                </c:pt>
              </c:numCache>
            </c:numRef>
          </c:xVal>
          <c:yVal>
            <c:numRef>
              <c:f>calc!$H$2:$H$268</c:f>
              <c:numCache>
                <c:ptCount val="267"/>
                <c:pt idx="0">
                  <c:v>0</c:v>
                </c:pt>
                <c:pt idx="1">
                  <c:v>0.6684289628983188</c:v>
                </c:pt>
                <c:pt idx="2">
                  <c:v>0.6739031266320759</c:v>
                </c:pt>
                <c:pt idx="3">
                  <c:v>0.6790997222736105</c:v>
                </c:pt>
                <c:pt idx="4">
                  <c:v>0.6843134661684619</c:v>
                </c:pt>
                <c:pt idx="5">
                  <c:v>0.6895443167541957</c:v>
                </c:pt>
                <c:pt idx="6">
                  <c:v>0.6947921895957118</c:v>
                </c:pt>
                <c:pt idx="7">
                  <c:v>0.7000569996850318</c:v>
                </c:pt>
                <c:pt idx="8">
                  <c:v>0.7053386614519206</c:v>
                </c:pt>
                <c:pt idx="9">
                  <c:v>0.7106370887684337</c:v>
                </c:pt>
                <c:pt idx="10">
                  <c:v>0.7159521949534688</c:v>
                </c:pt>
                <c:pt idx="11">
                  <c:v>0.7212838927773296</c:v>
                </c:pt>
                <c:pt idx="12">
                  <c:v>0.7266320944662935</c:v>
                </c:pt>
                <c:pt idx="13">
                  <c:v>0.7319967117071877</c:v>
                </c:pt>
                <c:pt idx="14">
                  <c:v>0.7373776556519727</c:v>
                </c:pt>
                <c:pt idx="15">
                  <c:v>0.7427748369223324</c:v>
                </c:pt>
                <c:pt idx="16">
                  <c:v>0.748188165614271</c:v>
                </c:pt>
                <c:pt idx="17">
                  <c:v>0.7536175513027126</c:v>
                </c:pt>
                <c:pt idx="18">
                  <c:v>0.7590629030461132</c:v>
                </c:pt>
                <c:pt idx="19">
                  <c:v>0.7645241293910738</c:v>
                </c:pt>
                <c:pt idx="20">
                  <c:v>0.7700011383769606</c:v>
                </c:pt>
                <c:pt idx="21">
                  <c:v>0.7754938375405306</c:v>
                </c:pt>
                <c:pt idx="22">
                  <c:v>0.7810021339205596</c:v>
                </c:pt>
                <c:pt idx="23">
                  <c:v>0.7865259340624811</c:v>
                </c:pt>
                <c:pt idx="24">
                  <c:v>0.792065144023024</c:v>
                </c:pt>
                <c:pt idx="25">
                  <c:v>0.7976196693748561</c:v>
                </c:pt>
                <c:pt idx="26">
                  <c:v>0.8031894152112333</c:v>
                </c:pt>
                <c:pt idx="27">
                  <c:v>0.8087742861506536</c:v>
                </c:pt>
                <c:pt idx="28">
                  <c:v>0.8143741863415079</c:v>
                </c:pt>
                <c:pt idx="29">
                  <c:v>0.8199890194667449</c:v>
                </c:pt>
                <c:pt idx="30">
                  <c:v>0.8256186887485304</c:v>
                </c:pt>
                <c:pt idx="31">
                  <c:v>0.8312630969529134</c:v>
                </c:pt>
                <c:pt idx="32">
                  <c:v>0.8369221463944941</c:v>
                </c:pt>
                <c:pt idx="33">
                  <c:v>0.8425957389410963</c:v>
                </c:pt>
                <c:pt idx="34">
                  <c:v>0.8482837760184365</c:v>
                </c:pt>
                <c:pt idx="35">
                  <c:v>0.8539861586148044</c:v>
                </c:pt>
                <c:pt idx="36">
                  <c:v>0.8597027872857343</c:v>
                </c:pt>
                <c:pt idx="37">
                  <c:v>0.8654335621586876</c:v>
                </c:pt>
                <c:pt idx="38">
                  <c:v>0.8711783829377324</c:v>
                </c:pt>
                <c:pt idx="39">
                  <c:v>0.876937148908221</c:v>
                </c:pt>
                <c:pt idx="40">
                  <c:v>0.8827097589414765</c:v>
                </c:pt>
                <c:pt idx="41">
                  <c:v>0.8884961114994725</c:v>
                </c:pt>
                <c:pt idx="42">
                  <c:v>0.8942961046395178</c:v>
                </c:pt>
                <c:pt idx="43">
                  <c:v>0.9001096360189402</c:v>
                </c:pt>
                <c:pt idx="44">
                  <c:v>0.9059366028997662</c:v>
                </c:pt>
                <c:pt idx="45">
                  <c:v>0.9117769021534116</c:v>
                </c:pt>
                <c:pt idx="46">
                  <c:v>0.9176304302653578</c:v>
                </c:pt>
                <c:pt idx="47">
                  <c:v>0.9234970833398394</c:v>
                </c:pt>
                <c:pt idx="48">
                  <c:v>0.9293767571045193</c:v>
                </c:pt>
                <c:pt idx="49">
                  <c:v>0.9352693469151776</c:v>
                </c:pt>
                <c:pt idx="50">
                  <c:v>0.9411747477603855</c:v>
                </c:pt>
                <c:pt idx="51">
                  <c:v>0.9470928542661841</c:v>
                </c:pt>
                <c:pt idx="52">
                  <c:v>0.9530235607007601</c:v>
                </c:pt>
                <c:pt idx="53">
                  <c:v>0.9589667609791253</c:v>
                </c:pt>
                <c:pt idx="54">
                  <c:v>0.9649223486677804</c:v>
                </c:pt>
                <c:pt idx="55">
                  <c:v>0.9708902169893926</c:v>
                </c:pt>
                <c:pt idx="56">
                  <c:v>0.9768702588274597</c:v>
                </c:pt>
                <c:pt idx="57">
                  <c:v>0.9828623667309747</c:v>
                </c:pt>
                <c:pt idx="58">
                  <c:v>0.9888664329190894</c:v>
                </c:pt>
                <c:pt idx="59">
                  <c:v>0.9948823492857722</c:v>
                </c:pt>
                <c:pt idx="60">
                  <c:v>1.0009100074044646</c:v>
                </c:pt>
                <c:pt idx="61">
                  <c:v>1.0069492985327322</c:v>
                </c:pt>
                <c:pt idx="62">
                  <c:v>1.0130001136169144</c:v>
                </c:pt>
                <c:pt idx="63">
                  <c:v>1.0190623432967663</c:v>
                </c:pt>
                <c:pt idx="64">
                  <c:v>1.0251358779101027</c:v>
                </c:pt>
                <c:pt idx="65">
                  <c:v>1.031220607497431</c:v>
                </c:pt>
                <c:pt idx="66">
                  <c:v>1.0373164218065851</c:v>
                </c:pt>
                <c:pt idx="67">
                  <c:v>1.0434232102973504</c:v>
                </c:pt>
                <c:pt idx="68">
                  <c:v>1.0495408621460867</c:v>
                </c:pt>
                <c:pt idx="69">
                  <c:v>1.0556692662503457</c:v>
                </c:pt>
                <c:pt idx="70">
                  <c:v>1.0618083112334797</c:v>
                </c:pt>
                <c:pt idx="71">
                  <c:v>1.0679578854492537</c:v>
                </c:pt>
                <c:pt idx="72">
                  <c:v>1.0741178769864381</c:v>
                </c:pt>
                <c:pt idx="73">
                  <c:v>1.080288173673411</c:v>
                </c:pt>
                <c:pt idx="74">
                  <c:v>1.0864686630827416</c:v>
                </c:pt>
                <c:pt idx="75">
                  <c:v>1.0926592325357736</c:v>
                </c:pt>
                <c:pt idx="76">
                  <c:v>1.098859769107204</c:v>
                </c:pt>
                <c:pt idx="77">
                  <c:v>1.1050701596296493</c:v>
                </c:pt>
                <c:pt idx="78">
                  <c:v>1.1112902906982103</c:v>
                </c:pt>
                <c:pt idx="79">
                  <c:v>1.117520048675027</c:v>
                </c:pt>
                <c:pt idx="80">
                  <c:v>1.1237593196938287</c:v>
                </c:pt>
                <c:pt idx="81">
                  <c:v>1.1300079896644715</c:v>
                </c:pt>
                <c:pt idx="82">
                  <c:v>1.1362659442774767</c:v>
                </c:pt>
                <c:pt idx="83">
                  <c:v>1.1425330690085551</c:v>
                </c:pt>
                <c:pt idx="84">
                  <c:v>1.148809249123127</c:v>
                </c:pt>
                <c:pt idx="85">
                  <c:v>1.1550943696808293</c:v>
                </c:pt>
                <c:pt idx="86">
                  <c:v>1.1613883155400204</c:v>
                </c:pt>
                <c:pt idx="87">
                  <c:v>1.1676909713622738</c:v>
                </c:pt>
                <c:pt idx="88">
                  <c:v>1.1740022216168629</c:v>
                </c:pt>
                <c:pt idx="89">
                  <c:v>1.1803219505852398</c:v>
                </c:pt>
                <c:pt idx="90">
                  <c:v>1.186650042365501</c:v>
                </c:pt>
                <c:pt idx="91">
                  <c:v>1.192986380876847</c:v>
                </c:pt>
                <c:pt idx="92">
                  <c:v>1.1993308498640316</c:v>
                </c:pt>
                <c:pt idx="93">
                  <c:v>1.205683332901804</c:v>
                </c:pt>
                <c:pt idx="94">
                  <c:v>1.2120437133993394</c:v>
                </c:pt>
                <c:pt idx="95">
                  <c:v>1.2184118746046575</c:v>
                </c:pt>
                <c:pt idx="96">
                  <c:v>1.2247876996090399</c:v>
                </c:pt>
                <c:pt idx="97">
                  <c:v>1.2311710713514241</c:v>
                </c:pt>
                <c:pt idx="98">
                  <c:v>1.2375618726228024</c:v>
                </c:pt>
                <c:pt idx="99">
                  <c:v>1.2439599860705968</c:v>
                </c:pt>
                <c:pt idx="100">
                  <c:v>1.250365294203036</c:v>
                </c:pt>
                <c:pt idx="101">
                  <c:v>1.2567776793935084</c:v>
                </c:pt>
                <c:pt idx="102">
                  <c:v>1.263197023884918</c:v>
                </c:pt>
                <c:pt idx="103">
                  <c:v>1.2696232097940188</c:v>
                </c:pt>
                <c:pt idx="104">
                  <c:v>1.276056119115744</c:v>
                </c:pt>
                <c:pt idx="105">
                  <c:v>1.2824956337275248</c:v>
                </c:pt>
                <c:pt idx="106">
                  <c:v>1.2889416353935894</c:v>
                </c:pt>
                <c:pt idx="107">
                  <c:v>1.2953940057692606</c:v>
                </c:pt>
                <c:pt idx="108">
                  <c:v>1.3018526264052392</c:v>
                </c:pt>
                <c:pt idx="109">
                  <c:v>1.3083173787518707</c:v>
                </c:pt>
                <c:pt idx="110">
                  <c:v>1.3147881441634062</c:v>
                </c:pt>
                <c:pt idx="111">
                  <c:v>1.3212648039022474</c:v>
                </c:pt>
                <c:pt idx="112">
                  <c:v>1.3277472391431806</c:v>
                </c:pt>
                <c:pt idx="113">
                  <c:v>1.3342353309775994</c:v>
                </c:pt>
                <c:pt idx="114">
                  <c:v>1.3407289604177162</c:v>
                </c:pt>
                <c:pt idx="115">
                  <c:v>1.3472280084007509</c:v>
                </c:pt>
                <c:pt idx="116">
                  <c:v>1.3537323557931278</c:v>
                </c:pt>
                <c:pt idx="117">
                  <c:v>1.3602418833946357</c:v>
                </c:pt>
                <c:pt idx="118">
                  <c:v>1.366756471942593</c:v>
                </c:pt>
                <c:pt idx="119">
                  <c:v>1.3732760021159895</c:v>
                </c:pt>
                <c:pt idx="120">
                  <c:v>1.379800354539619</c:v>
                </c:pt>
                <c:pt idx="121">
                  <c:v>1.3863294097882026</c:v>
                </c:pt>
                <c:pt idx="122">
                  <c:v>1.3928630483904842</c:v>
                </c:pt>
                <c:pt idx="123">
                  <c:v>1.3994011508333342</c:v>
                </c:pt>
                <c:pt idx="124">
                  <c:v>1.4059435975658185</c:v>
                </c:pt>
                <c:pt idx="125">
                  <c:v>1.4124902690032666</c:v>
                </c:pt>
                <c:pt idx="126">
                  <c:v>1.4190410455313225</c:v>
                </c:pt>
                <c:pt idx="127">
                  <c:v>1.4255958075099744</c:v>
                </c:pt>
                <c:pt idx="128">
                  <c:v>1.432154435277591</c:v>
                </c:pt>
                <c:pt idx="129">
                  <c:v>1.4387168091549114</c:v>
                </c:pt>
                <c:pt idx="130">
                  <c:v>1.445282809449053</c:v>
                </c:pt>
                <c:pt idx="131">
                  <c:v>1.4518523164574815</c:v>
                </c:pt>
                <c:pt idx="132">
                  <c:v>1.4584252104719808</c:v>
                </c:pt>
                <c:pt idx="133">
                  <c:v>1.4650013717826</c:v>
                </c:pt>
                <c:pt idx="134">
                  <c:v>1.4715806806815857</c:v>
                </c:pt>
                <c:pt idx="135">
                  <c:v>1.4781630174673075</c:v>
                </c:pt>
                <c:pt idx="136">
                  <c:v>1.484748262448156</c:v>
                </c:pt>
                <c:pt idx="137">
                  <c:v>1.491336295946441</c:v>
                </c:pt>
                <c:pt idx="138">
                  <c:v>1.4979269983022558</c:v>
                </c:pt>
                <c:pt idx="139">
                  <c:v>1.504520249877344</c:v>
                </c:pt>
                <c:pt idx="140">
                  <c:v>1.5111159310589382</c:v>
                </c:pt>
                <c:pt idx="141">
                  <c:v>1.517713922263592</c:v>
                </c:pt>
                <c:pt idx="142">
                  <c:v>1.5243141039409902</c:v>
                </c:pt>
                <c:pt idx="143">
                  <c:v>1.5309163565777433</c:v>
                </c:pt>
                <c:pt idx="144">
                  <c:v>1.537520560701172</c:v>
                </c:pt>
                <c:pt idx="145">
                  <c:v>1.5441265968830704</c:v>
                </c:pt>
                <c:pt idx="146">
                  <c:v>1.5507343457434568</c:v>
                </c:pt>
                <c:pt idx="147">
                  <c:v>1.557343687954301</c:v>
                </c:pt>
                <c:pt idx="148">
                  <c:v>1.5639545042432483</c:v>
                </c:pt>
                <c:pt idx="149">
                  <c:v>1.5705666753973113</c:v>
                </c:pt>
                <c:pt idx="150">
                  <c:v>1.5771800822665645</c:v>
                </c:pt>
                <c:pt idx="151">
                  <c:v>1.5837946057678023</c:v>
                </c:pt>
                <c:pt idx="152">
                  <c:v>1.5904101268881905</c:v>
                </c:pt>
                <c:pt idx="153">
                  <c:v>1.59702652668891</c:v>
                </c:pt>
                <c:pt idx="154">
                  <c:v>1.6036436863087629</c:v>
                </c:pt>
                <c:pt idx="155">
                  <c:v>1.6102614869677814</c:v>
                </c:pt>
                <c:pt idx="156">
                  <c:v>1.6168798099708053</c:v>
                </c:pt>
                <c:pt idx="157">
                  <c:v>1.6234985367110546</c:v>
                </c:pt>
                <c:pt idx="158">
                  <c:v>1.6301175486736788</c:v>
                </c:pt>
                <c:pt idx="159">
                  <c:v>1.6367367274392868</c:v>
                </c:pt>
                <c:pt idx="160">
                  <c:v>1.6433559546874632</c:v>
                </c:pt>
                <c:pt idx="161">
                  <c:v>1.6499751122002715</c:v>
                </c:pt>
                <c:pt idx="162">
                  <c:v>1.656594081865728</c:v>
                </c:pt>
                <c:pt idx="163">
                  <c:v>1.6632127456812755</c:v>
                </c:pt>
                <c:pt idx="164">
                  <c:v>1.669830985757218</c:v>
                </c:pt>
                <c:pt idx="165">
                  <c:v>1.6764486843201591</c:v>
                </c:pt>
                <c:pt idx="166">
                  <c:v>1.6830657237164122</c:v>
                </c:pt>
                <c:pt idx="167">
                  <c:v>1.6896819864153878</c:v>
                </c:pt>
                <c:pt idx="168">
                  <c:v>1.6962973550129785</c:v>
                </c:pt>
                <c:pt idx="169">
                  <c:v>1.7029117122349104</c:v>
                </c:pt>
                <c:pt idx="170">
                  <c:v>1.7095249409400894</c:v>
                </c:pt>
                <c:pt idx="171">
                  <c:v>1.7161369241239193</c:v>
                </c:pt>
                <c:pt idx="172">
                  <c:v>1.7227475449216074</c:v>
                </c:pt>
                <c:pt idx="173">
                  <c:v>1.7293566866114558</c:v>
                </c:pt>
                <c:pt idx="174">
                  <c:v>1.7359642326181246</c:v>
                </c:pt>
                <c:pt idx="175">
                  <c:v>1.7425700665158854</c:v>
                </c:pt>
                <c:pt idx="176">
                  <c:v>1.749174072031854</c:v>
                </c:pt>
                <c:pt idx="177">
                  <c:v>1.7557761330492043</c:v>
                </c:pt>
                <c:pt idx="178">
                  <c:v>1.7623761336103625</c:v>
                </c:pt>
                <c:pt idx="179">
                  <c:v>1.7689739579201886</c:v>
                </c:pt>
                <c:pt idx="180">
                  <c:v>1.7755694903491357</c:v>
                </c:pt>
                <c:pt idx="181">
                  <c:v>1.7821626154363865</c:v>
                </c:pt>
                <c:pt idx="182">
                  <c:v>1.788753217892984</c:v>
                </c:pt>
                <c:pt idx="183">
                  <c:v>1.7953411826049264</c:v>
                </c:pt>
                <c:pt idx="184">
                  <c:v>1.801926394636258</c:v>
                </c:pt>
                <c:pt idx="185">
                  <c:v>1.8085087392321388</c:v>
                </c:pt>
                <c:pt idx="186">
                  <c:v>1.8150881018218898</c:v>
                </c:pt>
                <c:pt idx="187">
                  <c:v>1.8216643680220197</c:v>
                </c:pt>
                <c:pt idx="188">
                  <c:v>1.828237423639246</c:v>
                </c:pt>
                <c:pt idx="189">
                  <c:v>1.834807154673476</c:v>
                </c:pt>
                <c:pt idx="190">
                  <c:v>1.8413734473207883</c:v>
                </c:pt>
                <c:pt idx="191">
                  <c:v>1.8479361879763863</c:v>
                </c:pt>
                <c:pt idx="192">
                  <c:v>1.8544952632375347</c:v>
                </c:pt>
                <c:pt idx="193">
                  <c:v>1.8610505599064724</c:v>
                </c:pt>
                <c:pt idx="194">
                  <c:v>1.8676019649933182</c:v>
                </c:pt>
                <c:pt idx="195">
                  <c:v>1.8741493657189452</c:v>
                </c:pt>
                <c:pt idx="196">
                  <c:v>1.8806926495178442</c:v>
                </c:pt>
                <c:pt idx="197">
                  <c:v>1.8872317040409634</c:v>
                </c:pt>
                <c:pt idx="198">
                  <c:v>1.893766417158534</c:v>
                </c:pt>
                <c:pt idx="199">
                  <c:v>1.9002966769628704</c:v>
                </c:pt>
                <c:pt idx="200">
                  <c:v>1.9068223717711572</c:v>
                </c:pt>
                <c:pt idx="201">
                  <c:v>1.9133433901282138</c:v>
                </c:pt>
                <c:pt idx="202">
                  <c:v>1.91985962080924</c:v>
                </c:pt>
                <c:pt idx="203">
                  <c:v>1.9263709528225472</c:v>
                </c:pt>
                <c:pt idx="204">
                  <c:v>1.9328772754122652</c:v>
                </c:pt>
                <c:pt idx="205">
                  <c:v>1.9393784780610246</c:v>
                </c:pt>
                <c:pt idx="206">
                  <c:v>1.9458744504926393</c:v>
                </c:pt>
                <c:pt idx="207">
                  <c:v>1.9523650826747472</c:v>
                </c:pt>
                <c:pt idx="208">
                  <c:v>1.958850264821444</c:v>
                </c:pt>
                <c:pt idx="209">
                  <c:v>1.9653298873959015</c:v>
                </c:pt>
                <c:pt idx="210">
                  <c:v>1.9718038411129488</c:v>
                </c:pt>
                <c:pt idx="211">
                  <c:v>1.978272016941661</c:v>
                </c:pt>
                <c:pt idx="212">
                  <c:v>1.9847343061079024</c:v>
                </c:pt>
                <c:pt idx="213">
                  <c:v>1.9911906000968664</c:v>
                </c:pt>
                <c:pt idx="214">
                  <c:v>1.9976407906555917</c:v>
                </c:pt>
                <c:pt idx="215">
                  <c:v>2.004084769795458</c:v>
                </c:pt>
                <c:pt idx="216">
                  <c:v>2.0105224297946647</c:v>
                </c:pt>
                <c:pt idx="217">
                  <c:v>2.0169536632006926</c:v>
                </c:pt>
                <c:pt idx="218">
                  <c:v>2.0233783628327306</c:v>
                </c:pt>
                <c:pt idx="219">
                  <c:v>2.0297964217841113</c:v>
                </c:pt>
                <c:pt idx="220">
                  <c:v>2.036207733424704</c:v>
                </c:pt>
                <c:pt idx="221">
                  <c:v>2.042612191403292</c:v>
                </c:pt>
                <c:pt idx="222">
                  <c:v>2.049009689649941</c:v>
                </c:pt>
                <c:pt idx="223">
                  <c:v>2.0554001223783382</c:v>
                </c:pt>
                <c:pt idx="224">
                  <c:v>2.0617833840881166</c:v>
                </c:pt>
                <c:pt idx="225">
                  <c:v>2.0681593695671583</c:v>
                </c:pt>
                <c:pt idx="226">
                  <c:v>2.074527973893883</c:v>
                </c:pt>
                <c:pt idx="227">
                  <c:v>2.0808890924395027</c:v>
                </c:pt>
                <c:pt idx="228">
                  <c:v>2.0872426208702803</c:v>
                </c:pt>
                <c:pt idx="229">
                  <c:v>2.0935884551497494</c:v>
                </c:pt>
                <c:pt idx="230">
                  <c:v>2.0999264915409226</c:v>
                </c:pt>
                <c:pt idx="231">
                  <c:v>2.1062566266084777</c:v>
                </c:pt>
                <c:pt idx="232">
                  <c:v>2.1125787572209345</c:v>
                </c:pt>
                <c:pt idx="233">
                  <c:v>2.1188927805527964</c:v>
                </c:pt>
                <c:pt idx="234">
                  <c:v>2.1251985940866804</c:v>
                </c:pt>
                <c:pt idx="235">
                  <c:v>2.1314960956154336</c:v>
                </c:pt>
                <c:pt idx="236">
                  <c:v>2.137785183244226</c:v>
                </c:pt>
                <c:pt idx="237">
                  <c:v>2.1440657553926123</c:v>
                </c:pt>
                <c:pt idx="238">
                  <c:v>2.150337710796599</c:v>
                </c:pt>
                <c:pt idx="239">
                  <c:v>2.1566009485106705</c:v>
                </c:pt>
                <c:pt idx="240">
                  <c:v>2.1628553679098066</c:v>
                </c:pt>
                <c:pt idx="241">
                  <c:v>2.1691008686914772</c:v>
                </c:pt>
                <c:pt idx="242">
                  <c:v>2.1753373508776215</c:v>
                </c:pt>
                <c:pt idx="243">
                  <c:v>2.1815647148166013</c:v>
                </c:pt>
                <c:pt idx="244">
                  <c:v>2.1877828611851493</c:v>
                </c:pt>
                <c:pt idx="245">
                  <c:v>2.193991690990272</c:v>
                </c:pt>
                <c:pt idx="246">
                  <c:v>2.200191105571171</c:v>
                </c:pt>
                <c:pt idx="247">
                  <c:v>2.2063810066011063</c:v>
                </c:pt>
                <c:pt idx="248">
                  <c:v>2.2125612960892638</c:v>
                </c:pt>
                <c:pt idx="249">
                  <c:v>2.2187318763826074</c:v>
                </c:pt>
                <c:pt idx="250">
                  <c:v>2.224892650167693</c:v>
                </c:pt>
                <c:pt idx="251">
                  <c:v>2.2310435204724786</c:v>
                </c:pt>
                <c:pt idx="252">
                  <c:v>2.2371843906681073</c:v>
                </c:pt>
                <c:pt idx="253">
                  <c:v>2.2433151644706806</c:v>
                </c:pt>
                <c:pt idx="254">
                  <c:v>2.249435745943004</c:v>
                </c:pt>
                <c:pt idx="255">
                  <c:v>2.2555460394963114</c:v>
                </c:pt>
                <c:pt idx="256">
                  <c:v>2.2616459498919874</c:v>
                </c:pt>
                <c:pt idx="257">
                  <c:v>2.2677353822432496</c:v>
                </c:pt>
                <c:pt idx="258">
                  <c:v>2.273814242016832</c:v>
                </c:pt>
                <c:pt idx="259">
                  <c:v>2.2798824350346267</c:v>
                </c:pt>
                <c:pt idx="260">
                  <c:v>2.2859398674753306</c:v>
                </c:pt>
                <c:pt idx="261">
                  <c:v>2.2919864458760615</c:v>
                </c:pt>
                <c:pt idx="262">
                  <c:v>2.2980220771339503</c:v>
                </c:pt>
                <c:pt idx="263">
                  <c:v>2.0736501805339476</c:v>
                </c:pt>
                <c:pt idx="264">
                  <c:v>0.5070528557641447</c:v>
                </c:pt>
                <c:pt idx="265">
                  <c:v>0.12398552125719334</c:v>
                </c:pt>
                <c:pt idx="266">
                  <c:v>0</c:v>
                </c:pt>
              </c:numCache>
            </c:numRef>
          </c:yVal>
          <c:smooth val="1"/>
        </c:ser>
        <c:axId val="23807953"/>
        <c:axId val="12944986"/>
      </c:scatterChart>
      <c:valAx>
        <c:axId val="23807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t</a:t>
                </a:r>
                <a:r>
                  <a:rPr lang="en-US" cap="none" sz="8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 сек</a:t>
                </a:r>
              </a:p>
            </c:rich>
          </c:tx>
          <c:layout>
            <c:manualLayout>
              <c:xMode val="factor"/>
              <c:yMode val="factor"/>
              <c:x val="0.04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44986"/>
        <c:crosses val="autoZero"/>
        <c:crossBetween val="midCat"/>
        <c:dispUnits/>
      </c:valAx>
      <c:valAx>
        <c:axId val="1294498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P</a:t>
                </a:r>
                <a:r>
                  <a:rPr lang="en-US" cap="none" sz="8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 MPa</a:t>
                </a:r>
              </a:p>
            </c:rich>
          </c:tx>
          <c:layout>
            <c:manualLayout>
              <c:xMode val="factor"/>
              <c:yMode val="factor"/>
              <c:x val="0.0355"/>
              <c:y val="0.15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0795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Тяга</a:t>
            </a:r>
          </a:p>
        </c:rich>
      </c:tx>
      <c:layout>
        <c:manualLayout>
          <c:xMode val="factor"/>
          <c:yMode val="factor"/>
          <c:x val="0.01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5"/>
          <c:w val="0.928"/>
          <c:h val="0.90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calc!$K$1</c:f>
              <c:strCache>
                <c:ptCount val="1"/>
                <c:pt idx="0">
                  <c:v>F 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calc!$J$2:$J$268</c:f>
              <c:numCache>
                <c:ptCount val="267"/>
                <c:pt idx="0">
                  <c:v>0</c:v>
                </c:pt>
                <c:pt idx="1">
                  <c:v>0.024</c:v>
                </c:pt>
                <c:pt idx="2">
                  <c:v>0.028</c:v>
                </c:pt>
                <c:pt idx="3">
                  <c:v>0.032</c:v>
                </c:pt>
                <c:pt idx="4">
                  <c:v>0.036000000000000004</c:v>
                </c:pt>
                <c:pt idx="5">
                  <c:v>0.04000000000000001</c:v>
                </c:pt>
                <c:pt idx="6">
                  <c:v>0.04400000000000001</c:v>
                </c:pt>
                <c:pt idx="7">
                  <c:v>0.048000000000000015</c:v>
                </c:pt>
                <c:pt idx="8">
                  <c:v>0.05200000000000002</c:v>
                </c:pt>
                <c:pt idx="9">
                  <c:v>0.05600000000000002</c:v>
                </c:pt>
                <c:pt idx="10">
                  <c:v>0.060000000000000026</c:v>
                </c:pt>
                <c:pt idx="11">
                  <c:v>0.06400000000000003</c:v>
                </c:pt>
                <c:pt idx="12">
                  <c:v>0.06800000000000003</c:v>
                </c:pt>
                <c:pt idx="13">
                  <c:v>0.07200000000000004</c:v>
                </c:pt>
                <c:pt idx="14">
                  <c:v>0.07600000000000004</c:v>
                </c:pt>
                <c:pt idx="15">
                  <c:v>0.08000000000000004</c:v>
                </c:pt>
                <c:pt idx="16">
                  <c:v>0.08400000000000005</c:v>
                </c:pt>
                <c:pt idx="17">
                  <c:v>0.08800000000000005</c:v>
                </c:pt>
                <c:pt idx="18">
                  <c:v>0.09200000000000005</c:v>
                </c:pt>
                <c:pt idx="19">
                  <c:v>0.09600000000000006</c:v>
                </c:pt>
                <c:pt idx="20">
                  <c:v>0.10000000000000006</c:v>
                </c:pt>
                <c:pt idx="21">
                  <c:v>0.10400000000000006</c:v>
                </c:pt>
                <c:pt idx="22">
                  <c:v>0.10800000000000007</c:v>
                </c:pt>
                <c:pt idx="23">
                  <c:v>0.11200000000000007</c:v>
                </c:pt>
                <c:pt idx="24">
                  <c:v>0.11600000000000008</c:v>
                </c:pt>
                <c:pt idx="25">
                  <c:v>0.12000000000000008</c:v>
                </c:pt>
                <c:pt idx="26">
                  <c:v>0.12400000000000008</c:v>
                </c:pt>
                <c:pt idx="27">
                  <c:v>0.12800000000000009</c:v>
                </c:pt>
                <c:pt idx="28">
                  <c:v>0.1320000000000001</c:v>
                </c:pt>
                <c:pt idx="29">
                  <c:v>0.1360000000000001</c:v>
                </c:pt>
                <c:pt idx="30">
                  <c:v>0.1400000000000001</c:v>
                </c:pt>
                <c:pt idx="31">
                  <c:v>0.1440000000000001</c:v>
                </c:pt>
                <c:pt idx="32">
                  <c:v>0.1480000000000001</c:v>
                </c:pt>
                <c:pt idx="33">
                  <c:v>0.1520000000000001</c:v>
                </c:pt>
                <c:pt idx="34">
                  <c:v>0.1560000000000001</c:v>
                </c:pt>
                <c:pt idx="35">
                  <c:v>0.16000000000000011</c:v>
                </c:pt>
                <c:pt idx="36">
                  <c:v>0.16400000000000012</c:v>
                </c:pt>
                <c:pt idx="37">
                  <c:v>0.16800000000000012</c:v>
                </c:pt>
                <c:pt idx="38">
                  <c:v>0.17200000000000013</c:v>
                </c:pt>
                <c:pt idx="39">
                  <c:v>0.17600000000000013</c:v>
                </c:pt>
                <c:pt idx="40">
                  <c:v>0.18000000000000013</c:v>
                </c:pt>
                <c:pt idx="41">
                  <c:v>0.18400000000000014</c:v>
                </c:pt>
                <c:pt idx="42">
                  <c:v>0.18800000000000014</c:v>
                </c:pt>
                <c:pt idx="43">
                  <c:v>0.19200000000000014</c:v>
                </c:pt>
                <c:pt idx="44">
                  <c:v>0.19600000000000015</c:v>
                </c:pt>
                <c:pt idx="45">
                  <c:v>0.20000000000000015</c:v>
                </c:pt>
                <c:pt idx="46">
                  <c:v>0.20400000000000015</c:v>
                </c:pt>
                <c:pt idx="47">
                  <c:v>0.20800000000000016</c:v>
                </c:pt>
                <c:pt idx="48">
                  <c:v>0.21200000000000016</c:v>
                </c:pt>
                <c:pt idx="49">
                  <c:v>0.21600000000000016</c:v>
                </c:pt>
                <c:pt idx="50">
                  <c:v>0.22000000000000017</c:v>
                </c:pt>
                <c:pt idx="51">
                  <c:v>0.22400000000000017</c:v>
                </c:pt>
                <c:pt idx="52">
                  <c:v>0.22800000000000017</c:v>
                </c:pt>
                <c:pt idx="53">
                  <c:v>0.23200000000000018</c:v>
                </c:pt>
                <c:pt idx="54">
                  <c:v>0.23600000000000018</c:v>
                </c:pt>
                <c:pt idx="55">
                  <c:v>0.24000000000000019</c:v>
                </c:pt>
                <c:pt idx="56">
                  <c:v>0.2440000000000002</c:v>
                </c:pt>
                <c:pt idx="57">
                  <c:v>0.2480000000000002</c:v>
                </c:pt>
                <c:pt idx="58">
                  <c:v>0.25200000000000017</c:v>
                </c:pt>
                <c:pt idx="59">
                  <c:v>0.25600000000000017</c:v>
                </c:pt>
                <c:pt idx="60">
                  <c:v>0.2600000000000002</c:v>
                </c:pt>
                <c:pt idx="61">
                  <c:v>0.2640000000000002</c:v>
                </c:pt>
                <c:pt idx="62">
                  <c:v>0.2680000000000002</c:v>
                </c:pt>
                <c:pt idx="63">
                  <c:v>0.2720000000000002</c:v>
                </c:pt>
                <c:pt idx="64">
                  <c:v>0.2760000000000002</c:v>
                </c:pt>
                <c:pt idx="65">
                  <c:v>0.2800000000000002</c:v>
                </c:pt>
                <c:pt idx="66">
                  <c:v>0.2840000000000002</c:v>
                </c:pt>
                <c:pt idx="67">
                  <c:v>0.2880000000000002</c:v>
                </c:pt>
                <c:pt idx="68">
                  <c:v>0.2920000000000002</c:v>
                </c:pt>
                <c:pt idx="69">
                  <c:v>0.2960000000000002</c:v>
                </c:pt>
                <c:pt idx="70">
                  <c:v>0.3000000000000002</c:v>
                </c:pt>
                <c:pt idx="71">
                  <c:v>0.3040000000000002</c:v>
                </c:pt>
                <c:pt idx="72">
                  <c:v>0.3080000000000002</c:v>
                </c:pt>
                <c:pt idx="73">
                  <c:v>0.3120000000000002</c:v>
                </c:pt>
                <c:pt idx="74">
                  <c:v>0.3160000000000002</c:v>
                </c:pt>
                <c:pt idx="75">
                  <c:v>0.32000000000000023</c:v>
                </c:pt>
                <c:pt idx="76">
                  <c:v>0.32400000000000023</c:v>
                </c:pt>
                <c:pt idx="77">
                  <c:v>0.32800000000000024</c:v>
                </c:pt>
                <c:pt idx="78">
                  <c:v>0.33200000000000024</c:v>
                </c:pt>
                <c:pt idx="79">
                  <c:v>0.33600000000000024</c:v>
                </c:pt>
                <c:pt idx="80">
                  <c:v>0.34000000000000025</c:v>
                </c:pt>
                <c:pt idx="81">
                  <c:v>0.34400000000000025</c:v>
                </c:pt>
                <c:pt idx="82">
                  <c:v>0.34800000000000025</c:v>
                </c:pt>
                <c:pt idx="83">
                  <c:v>0.35200000000000026</c:v>
                </c:pt>
                <c:pt idx="84">
                  <c:v>0.35600000000000026</c:v>
                </c:pt>
                <c:pt idx="85">
                  <c:v>0.36000000000000026</c:v>
                </c:pt>
                <c:pt idx="86">
                  <c:v>0.36400000000000027</c:v>
                </c:pt>
                <c:pt idx="87">
                  <c:v>0.36800000000000027</c:v>
                </c:pt>
                <c:pt idx="88">
                  <c:v>0.3720000000000003</c:v>
                </c:pt>
                <c:pt idx="89">
                  <c:v>0.3760000000000003</c:v>
                </c:pt>
                <c:pt idx="90">
                  <c:v>0.3800000000000003</c:v>
                </c:pt>
                <c:pt idx="91">
                  <c:v>0.3840000000000003</c:v>
                </c:pt>
                <c:pt idx="92">
                  <c:v>0.3880000000000003</c:v>
                </c:pt>
                <c:pt idx="93">
                  <c:v>0.3920000000000003</c:v>
                </c:pt>
                <c:pt idx="94">
                  <c:v>0.3960000000000003</c:v>
                </c:pt>
                <c:pt idx="95">
                  <c:v>0.4000000000000003</c:v>
                </c:pt>
                <c:pt idx="96">
                  <c:v>0.4040000000000003</c:v>
                </c:pt>
                <c:pt idx="97">
                  <c:v>0.4080000000000003</c:v>
                </c:pt>
                <c:pt idx="98">
                  <c:v>0.4120000000000003</c:v>
                </c:pt>
                <c:pt idx="99">
                  <c:v>0.4160000000000003</c:v>
                </c:pt>
                <c:pt idx="100">
                  <c:v>0.4200000000000003</c:v>
                </c:pt>
                <c:pt idx="101">
                  <c:v>0.4240000000000003</c:v>
                </c:pt>
                <c:pt idx="102">
                  <c:v>0.4280000000000003</c:v>
                </c:pt>
                <c:pt idx="103">
                  <c:v>0.43200000000000033</c:v>
                </c:pt>
                <c:pt idx="104">
                  <c:v>0.43600000000000033</c:v>
                </c:pt>
                <c:pt idx="105">
                  <c:v>0.44000000000000034</c:v>
                </c:pt>
                <c:pt idx="106">
                  <c:v>0.44400000000000034</c:v>
                </c:pt>
                <c:pt idx="107">
                  <c:v>0.44800000000000034</c:v>
                </c:pt>
                <c:pt idx="108">
                  <c:v>0.45200000000000035</c:v>
                </c:pt>
                <c:pt idx="109">
                  <c:v>0.45600000000000035</c:v>
                </c:pt>
                <c:pt idx="110">
                  <c:v>0.46000000000000035</c:v>
                </c:pt>
                <c:pt idx="111">
                  <c:v>0.46400000000000036</c:v>
                </c:pt>
                <c:pt idx="112">
                  <c:v>0.46800000000000036</c:v>
                </c:pt>
                <c:pt idx="113">
                  <c:v>0.47200000000000036</c:v>
                </c:pt>
                <c:pt idx="114">
                  <c:v>0.47600000000000037</c:v>
                </c:pt>
                <c:pt idx="115">
                  <c:v>0.48000000000000037</c:v>
                </c:pt>
                <c:pt idx="116">
                  <c:v>0.4840000000000004</c:v>
                </c:pt>
                <c:pt idx="117">
                  <c:v>0.4880000000000004</c:v>
                </c:pt>
                <c:pt idx="118">
                  <c:v>0.4920000000000004</c:v>
                </c:pt>
                <c:pt idx="119">
                  <c:v>0.4960000000000004</c:v>
                </c:pt>
                <c:pt idx="120">
                  <c:v>0.5000000000000003</c:v>
                </c:pt>
                <c:pt idx="121">
                  <c:v>0.5040000000000003</c:v>
                </c:pt>
                <c:pt idx="122">
                  <c:v>0.5080000000000003</c:v>
                </c:pt>
                <c:pt idx="123">
                  <c:v>0.5120000000000003</c:v>
                </c:pt>
                <c:pt idx="124">
                  <c:v>0.5160000000000003</c:v>
                </c:pt>
                <c:pt idx="125">
                  <c:v>0.5200000000000004</c:v>
                </c:pt>
                <c:pt idx="126">
                  <c:v>0.5240000000000004</c:v>
                </c:pt>
                <c:pt idx="127">
                  <c:v>0.5280000000000004</c:v>
                </c:pt>
                <c:pt idx="128">
                  <c:v>0.5320000000000004</c:v>
                </c:pt>
                <c:pt idx="129">
                  <c:v>0.5360000000000004</c:v>
                </c:pt>
                <c:pt idx="130">
                  <c:v>0.5400000000000004</c:v>
                </c:pt>
                <c:pt idx="131">
                  <c:v>0.5440000000000004</c:v>
                </c:pt>
                <c:pt idx="132">
                  <c:v>0.5480000000000004</c:v>
                </c:pt>
                <c:pt idx="133">
                  <c:v>0.5520000000000004</c:v>
                </c:pt>
                <c:pt idx="134">
                  <c:v>0.5560000000000004</c:v>
                </c:pt>
                <c:pt idx="135">
                  <c:v>0.5600000000000004</c:v>
                </c:pt>
                <c:pt idx="136">
                  <c:v>0.5640000000000004</c:v>
                </c:pt>
                <c:pt idx="137">
                  <c:v>0.5680000000000004</c:v>
                </c:pt>
                <c:pt idx="138">
                  <c:v>0.5720000000000004</c:v>
                </c:pt>
                <c:pt idx="139">
                  <c:v>0.5760000000000004</c:v>
                </c:pt>
                <c:pt idx="140">
                  <c:v>0.5800000000000004</c:v>
                </c:pt>
                <c:pt idx="141">
                  <c:v>0.5840000000000004</c:v>
                </c:pt>
                <c:pt idx="142">
                  <c:v>0.5880000000000004</c:v>
                </c:pt>
                <c:pt idx="143">
                  <c:v>0.5920000000000004</c:v>
                </c:pt>
                <c:pt idx="144">
                  <c:v>0.5960000000000004</c:v>
                </c:pt>
                <c:pt idx="145">
                  <c:v>0.6000000000000004</c:v>
                </c:pt>
                <c:pt idx="146">
                  <c:v>0.6040000000000004</c:v>
                </c:pt>
                <c:pt idx="147">
                  <c:v>0.6080000000000004</c:v>
                </c:pt>
                <c:pt idx="148">
                  <c:v>0.6120000000000004</c:v>
                </c:pt>
                <c:pt idx="149">
                  <c:v>0.6160000000000004</c:v>
                </c:pt>
                <c:pt idx="150">
                  <c:v>0.6200000000000004</c:v>
                </c:pt>
                <c:pt idx="151">
                  <c:v>0.6240000000000004</c:v>
                </c:pt>
                <c:pt idx="152">
                  <c:v>0.6280000000000004</c:v>
                </c:pt>
                <c:pt idx="153">
                  <c:v>0.6320000000000005</c:v>
                </c:pt>
                <c:pt idx="154">
                  <c:v>0.6360000000000005</c:v>
                </c:pt>
                <c:pt idx="155">
                  <c:v>0.6400000000000005</c:v>
                </c:pt>
                <c:pt idx="156">
                  <c:v>0.6440000000000005</c:v>
                </c:pt>
                <c:pt idx="157">
                  <c:v>0.6480000000000005</c:v>
                </c:pt>
                <c:pt idx="158">
                  <c:v>0.6520000000000005</c:v>
                </c:pt>
                <c:pt idx="159">
                  <c:v>0.6560000000000005</c:v>
                </c:pt>
                <c:pt idx="160">
                  <c:v>0.6600000000000005</c:v>
                </c:pt>
                <c:pt idx="161">
                  <c:v>0.6640000000000005</c:v>
                </c:pt>
                <c:pt idx="162">
                  <c:v>0.6680000000000005</c:v>
                </c:pt>
                <c:pt idx="163">
                  <c:v>0.6720000000000005</c:v>
                </c:pt>
                <c:pt idx="164">
                  <c:v>0.6760000000000005</c:v>
                </c:pt>
                <c:pt idx="165">
                  <c:v>0.6800000000000005</c:v>
                </c:pt>
                <c:pt idx="166">
                  <c:v>0.6840000000000005</c:v>
                </c:pt>
                <c:pt idx="167">
                  <c:v>0.6880000000000005</c:v>
                </c:pt>
                <c:pt idx="168">
                  <c:v>0.6920000000000005</c:v>
                </c:pt>
                <c:pt idx="169">
                  <c:v>0.6960000000000005</c:v>
                </c:pt>
                <c:pt idx="170">
                  <c:v>0.7000000000000005</c:v>
                </c:pt>
                <c:pt idx="171">
                  <c:v>0.7040000000000005</c:v>
                </c:pt>
                <c:pt idx="172">
                  <c:v>0.7080000000000005</c:v>
                </c:pt>
                <c:pt idx="173">
                  <c:v>0.7120000000000005</c:v>
                </c:pt>
                <c:pt idx="174">
                  <c:v>0.7160000000000005</c:v>
                </c:pt>
                <c:pt idx="175">
                  <c:v>0.7200000000000005</c:v>
                </c:pt>
                <c:pt idx="176">
                  <c:v>0.7240000000000005</c:v>
                </c:pt>
                <c:pt idx="177">
                  <c:v>0.7280000000000005</c:v>
                </c:pt>
                <c:pt idx="178">
                  <c:v>0.7320000000000005</c:v>
                </c:pt>
                <c:pt idx="179">
                  <c:v>0.7360000000000005</c:v>
                </c:pt>
                <c:pt idx="180">
                  <c:v>0.7400000000000005</c:v>
                </c:pt>
                <c:pt idx="181">
                  <c:v>0.7440000000000005</c:v>
                </c:pt>
                <c:pt idx="182">
                  <c:v>0.7480000000000006</c:v>
                </c:pt>
                <c:pt idx="183">
                  <c:v>0.7520000000000006</c:v>
                </c:pt>
                <c:pt idx="184">
                  <c:v>0.7560000000000006</c:v>
                </c:pt>
                <c:pt idx="185">
                  <c:v>0.7600000000000006</c:v>
                </c:pt>
                <c:pt idx="186">
                  <c:v>0.7640000000000006</c:v>
                </c:pt>
                <c:pt idx="187">
                  <c:v>0.7680000000000006</c:v>
                </c:pt>
                <c:pt idx="188">
                  <c:v>0.7720000000000006</c:v>
                </c:pt>
                <c:pt idx="189">
                  <c:v>0.7760000000000006</c:v>
                </c:pt>
                <c:pt idx="190">
                  <c:v>0.7800000000000006</c:v>
                </c:pt>
                <c:pt idx="191">
                  <c:v>0.7840000000000006</c:v>
                </c:pt>
                <c:pt idx="192">
                  <c:v>0.7880000000000006</c:v>
                </c:pt>
                <c:pt idx="193">
                  <c:v>0.7920000000000006</c:v>
                </c:pt>
                <c:pt idx="194">
                  <c:v>0.7960000000000006</c:v>
                </c:pt>
                <c:pt idx="195">
                  <c:v>0.8000000000000006</c:v>
                </c:pt>
                <c:pt idx="196">
                  <c:v>0.8040000000000006</c:v>
                </c:pt>
                <c:pt idx="197">
                  <c:v>0.8080000000000006</c:v>
                </c:pt>
                <c:pt idx="198">
                  <c:v>0.8120000000000006</c:v>
                </c:pt>
                <c:pt idx="199">
                  <c:v>0.8160000000000006</c:v>
                </c:pt>
                <c:pt idx="200">
                  <c:v>0.8200000000000006</c:v>
                </c:pt>
                <c:pt idx="201">
                  <c:v>0.8240000000000006</c:v>
                </c:pt>
                <c:pt idx="202">
                  <c:v>0.8280000000000006</c:v>
                </c:pt>
                <c:pt idx="203">
                  <c:v>0.8320000000000006</c:v>
                </c:pt>
                <c:pt idx="204">
                  <c:v>0.8360000000000006</c:v>
                </c:pt>
                <c:pt idx="205">
                  <c:v>0.8400000000000006</c:v>
                </c:pt>
                <c:pt idx="206">
                  <c:v>0.8440000000000006</c:v>
                </c:pt>
                <c:pt idx="207">
                  <c:v>0.8480000000000006</c:v>
                </c:pt>
                <c:pt idx="208">
                  <c:v>0.8520000000000006</c:v>
                </c:pt>
                <c:pt idx="209">
                  <c:v>0.8560000000000006</c:v>
                </c:pt>
                <c:pt idx="210">
                  <c:v>0.8600000000000007</c:v>
                </c:pt>
                <c:pt idx="211">
                  <c:v>0.8640000000000007</c:v>
                </c:pt>
                <c:pt idx="212">
                  <c:v>0.8680000000000007</c:v>
                </c:pt>
                <c:pt idx="213">
                  <c:v>0.8720000000000007</c:v>
                </c:pt>
                <c:pt idx="214">
                  <c:v>0.8760000000000007</c:v>
                </c:pt>
                <c:pt idx="215">
                  <c:v>0.8800000000000007</c:v>
                </c:pt>
                <c:pt idx="216">
                  <c:v>0.8840000000000007</c:v>
                </c:pt>
                <c:pt idx="217">
                  <c:v>0.8880000000000007</c:v>
                </c:pt>
                <c:pt idx="218">
                  <c:v>0.8920000000000007</c:v>
                </c:pt>
                <c:pt idx="219">
                  <c:v>0.8960000000000007</c:v>
                </c:pt>
                <c:pt idx="220">
                  <c:v>0.9000000000000007</c:v>
                </c:pt>
                <c:pt idx="221">
                  <c:v>0.9040000000000007</c:v>
                </c:pt>
                <c:pt idx="222">
                  <c:v>0.9080000000000007</c:v>
                </c:pt>
                <c:pt idx="223">
                  <c:v>0.9120000000000007</c:v>
                </c:pt>
                <c:pt idx="224">
                  <c:v>0.9160000000000007</c:v>
                </c:pt>
                <c:pt idx="225">
                  <c:v>0.9200000000000007</c:v>
                </c:pt>
                <c:pt idx="226">
                  <c:v>0.9240000000000007</c:v>
                </c:pt>
                <c:pt idx="227">
                  <c:v>0.9280000000000007</c:v>
                </c:pt>
                <c:pt idx="228">
                  <c:v>0.9320000000000007</c:v>
                </c:pt>
                <c:pt idx="229">
                  <c:v>0.9360000000000007</c:v>
                </c:pt>
                <c:pt idx="230">
                  <c:v>0.9400000000000007</c:v>
                </c:pt>
                <c:pt idx="231">
                  <c:v>0.9440000000000007</c:v>
                </c:pt>
                <c:pt idx="232">
                  <c:v>0.9480000000000007</c:v>
                </c:pt>
                <c:pt idx="233">
                  <c:v>0.9520000000000007</c:v>
                </c:pt>
                <c:pt idx="234">
                  <c:v>0.9560000000000007</c:v>
                </c:pt>
                <c:pt idx="235">
                  <c:v>0.9600000000000007</c:v>
                </c:pt>
                <c:pt idx="236">
                  <c:v>0.9640000000000007</c:v>
                </c:pt>
                <c:pt idx="237">
                  <c:v>0.9680000000000007</c:v>
                </c:pt>
                <c:pt idx="238">
                  <c:v>0.9720000000000008</c:v>
                </c:pt>
                <c:pt idx="239">
                  <c:v>0.9760000000000008</c:v>
                </c:pt>
                <c:pt idx="240">
                  <c:v>0.9800000000000008</c:v>
                </c:pt>
                <c:pt idx="241">
                  <c:v>0.9840000000000008</c:v>
                </c:pt>
                <c:pt idx="242">
                  <c:v>0.9880000000000008</c:v>
                </c:pt>
                <c:pt idx="243">
                  <c:v>0.9920000000000008</c:v>
                </c:pt>
                <c:pt idx="244">
                  <c:v>0.9960000000000008</c:v>
                </c:pt>
                <c:pt idx="245">
                  <c:v>1.0000000000000007</c:v>
                </c:pt>
                <c:pt idx="246">
                  <c:v>1.0040000000000007</c:v>
                </c:pt>
                <c:pt idx="247">
                  <c:v>1.0080000000000007</c:v>
                </c:pt>
                <c:pt idx="248">
                  <c:v>1.0120000000000007</c:v>
                </c:pt>
                <c:pt idx="249">
                  <c:v>1.0160000000000007</c:v>
                </c:pt>
                <c:pt idx="250">
                  <c:v>1.0200000000000007</c:v>
                </c:pt>
                <c:pt idx="251">
                  <c:v>1.0240000000000007</c:v>
                </c:pt>
                <c:pt idx="252">
                  <c:v>1.0280000000000007</c:v>
                </c:pt>
                <c:pt idx="253">
                  <c:v>1.0320000000000007</c:v>
                </c:pt>
                <c:pt idx="254">
                  <c:v>1.0360000000000007</c:v>
                </c:pt>
                <c:pt idx="255">
                  <c:v>1.0400000000000007</c:v>
                </c:pt>
                <c:pt idx="256">
                  <c:v>1.0440000000000007</c:v>
                </c:pt>
                <c:pt idx="257">
                  <c:v>1.0480000000000007</c:v>
                </c:pt>
                <c:pt idx="258">
                  <c:v>1.0520000000000007</c:v>
                </c:pt>
                <c:pt idx="259">
                  <c:v>1.0560000000000007</c:v>
                </c:pt>
                <c:pt idx="260">
                  <c:v>1.0600000000000007</c:v>
                </c:pt>
                <c:pt idx="261">
                  <c:v>1.0640000000000007</c:v>
                </c:pt>
                <c:pt idx="262">
                  <c:v>1.0680000000000007</c:v>
                </c:pt>
                <c:pt idx="263">
                  <c:v>1.0720000000000007</c:v>
                </c:pt>
                <c:pt idx="264">
                  <c:v>1.0760000000000007</c:v>
                </c:pt>
                <c:pt idx="265">
                  <c:v>1.0800000000000007</c:v>
                </c:pt>
                <c:pt idx="266">
                  <c:v>1.0840000000000007</c:v>
                </c:pt>
              </c:numCache>
            </c:numRef>
          </c:xVal>
          <c:yVal>
            <c:numRef>
              <c:f>calc!$K$2:$K$268</c:f>
              <c:numCache>
                <c:ptCount val="267"/>
                <c:pt idx="0">
                  <c:v>0</c:v>
                </c:pt>
                <c:pt idx="1">
                  <c:v>7.917545969099431</c:v>
                </c:pt>
                <c:pt idx="2">
                  <c:v>7.992781743121899</c:v>
                </c:pt>
                <c:pt idx="3">
                  <c:v>8.066626258048517</c:v>
                </c:pt>
                <c:pt idx="4">
                  <c:v>8.140756324627082</c:v>
                </c:pt>
                <c:pt idx="5">
                  <c:v>8.215171404747398</c:v>
                </c:pt>
                <c:pt idx="6">
                  <c:v>8.289870711523154</c:v>
                </c:pt>
                <c:pt idx="7">
                  <c:v>8.364853449623276</c:v>
                </c:pt>
                <c:pt idx="8">
                  <c:v>8.440118815345153</c:v>
                </c:pt>
                <c:pt idx="9">
                  <c:v>8.515665996653555</c:v>
                </c:pt>
                <c:pt idx="10">
                  <c:v>8.591494173219633</c:v>
                </c:pt>
                <c:pt idx="11">
                  <c:v>8.667602516460141</c:v>
                </c:pt>
                <c:pt idx="12">
                  <c:v>8.743990189576772</c:v>
                </c:pt>
                <c:pt idx="13">
                  <c:v>8.820656347595651</c:v>
                </c:pt>
                <c:pt idx="14">
                  <c:v>8.897600137406993</c:v>
                </c:pt>
                <c:pt idx="15">
                  <c:v>8.974820697804894</c:v>
                </c:pt>
                <c:pt idx="16">
                  <c:v>9.052317159527275</c:v>
                </c:pt>
                <c:pt idx="17">
                  <c:v>9.13008864529593</c:v>
                </c:pt>
                <c:pt idx="18">
                  <c:v>9.208134269856803</c:v>
                </c:pt>
                <c:pt idx="19">
                  <c:v>9.286453140020324</c:v>
                </c:pt>
                <c:pt idx="20">
                  <c:v>9.365044354701926</c:v>
                </c:pt>
                <c:pt idx="21">
                  <c:v>9.44390700496268</c:v>
                </c:pt>
                <c:pt idx="22">
                  <c:v>9.523040174050063</c:v>
                </c:pt>
                <c:pt idx="23">
                  <c:v>9.602442937438887</c:v>
                </c:pt>
                <c:pt idx="24">
                  <c:v>9.682114362872342</c:v>
                </c:pt>
                <c:pt idx="25">
                  <c:v>9.76205351040314</c:v>
                </c:pt>
                <c:pt idx="26">
                  <c:v>9.842259432434826</c:v>
                </c:pt>
                <c:pt idx="27">
                  <c:v>9.922731173763248</c:v>
                </c:pt>
                <c:pt idx="28">
                  <c:v>10.003467771618018</c:v>
                </c:pt>
                <c:pt idx="29">
                  <c:v>10.08446825570427</c:v>
                </c:pt>
                <c:pt idx="30">
                  <c:v>10.165731648244416</c:v>
                </c:pt>
                <c:pt idx="31">
                  <c:v>10.247256964020046</c:v>
                </c:pt>
                <c:pt idx="32">
                  <c:v>10.329043210413985</c:v>
                </c:pt>
                <c:pt idx="33">
                  <c:v>10.411089387452439</c:v>
                </c:pt>
                <c:pt idx="34">
                  <c:v>10.493394487847224</c:v>
                </c:pt>
                <c:pt idx="35">
                  <c:v>10.575957497038182</c:v>
                </c:pt>
                <c:pt idx="36">
                  <c:v>10.658777393235606</c:v>
                </c:pt>
                <c:pt idx="37">
                  <c:v>10.741853147462896</c:v>
                </c:pt>
                <c:pt idx="38">
                  <c:v>10.825183723599226</c:v>
                </c:pt>
                <c:pt idx="39">
                  <c:v>10.908768078422314</c:v>
                </c:pt>
                <c:pt idx="40">
                  <c:v>10.992605161651392</c:v>
                </c:pt>
                <c:pt idx="41">
                  <c:v>11.076693915990157</c:v>
                </c:pt>
                <c:pt idx="42">
                  <c:v>11.161033277169915</c:v>
                </c:pt>
                <c:pt idx="43">
                  <c:v>11.245622173992777</c:v>
                </c:pt>
                <c:pt idx="44">
                  <c:v>11.330459528374917</c:v>
                </c:pt>
                <c:pt idx="45">
                  <c:v>11.415544255390051</c:v>
                </c:pt>
                <c:pt idx="46">
                  <c:v>11.500875263312848</c:v>
                </c:pt>
                <c:pt idx="47">
                  <c:v>11.58645145366256</c:v>
                </c:pt>
                <c:pt idx="48">
                  <c:v>11.67227172124663</c:v>
                </c:pt>
                <c:pt idx="49">
                  <c:v>11.758334954204535</c:v>
                </c:pt>
                <c:pt idx="50">
                  <c:v>11.84464003405154</c:v>
                </c:pt>
                <c:pt idx="51">
                  <c:v>11.931185835722674</c:v>
                </c:pt>
                <c:pt idx="52">
                  <c:v>12.017971227616703</c:v>
                </c:pt>
                <c:pt idx="53">
                  <c:v>12.104995071640273</c:v>
                </c:pt>
                <c:pt idx="54">
                  <c:v>12.192256223251992</c:v>
                </c:pt>
                <c:pt idx="55">
                  <c:v>12.279753531506746</c:v>
                </c:pt>
                <c:pt idx="56">
                  <c:v>12.36748583909998</c:v>
                </c:pt>
                <c:pt idx="57">
                  <c:v>12.45545198241208</c:v>
                </c:pt>
                <c:pt idx="58">
                  <c:v>12.54365079155288</c:v>
                </c:pt>
                <c:pt idx="59">
                  <c:v>12.632081090406135</c:v>
                </c:pt>
                <c:pt idx="60">
                  <c:v>12.720741696674168</c:v>
                </c:pt>
                <c:pt idx="61">
                  <c:v>12.809631421922509</c:v>
                </c:pt>
                <c:pt idx="62">
                  <c:v>12.898749071624646</c:v>
                </c:pt>
                <c:pt idx="63">
                  <c:v>12.988093445206793</c:v>
                </c:pt>
                <c:pt idx="64">
                  <c:v>13.077663336092774</c:v>
                </c:pt>
                <c:pt idx="65">
                  <c:v>13.16745753174892</c:v>
                </c:pt>
                <c:pt idx="66">
                  <c:v>13.257474813729036</c:v>
                </c:pt>
                <c:pt idx="67">
                  <c:v>13.347713957719467</c:v>
                </c:pt>
                <c:pt idx="68">
                  <c:v>13.438173733584117</c:v>
                </c:pt>
                <c:pt idx="69">
                  <c:v>13.528852905409645</c:v>
                </c:pt>
                <c:pt idx="70">
                  <c:v>13.619750231550611</c:v>
                </c:pt>
                <c:pt idx="71">
                  <c:v>13.71086446467476</c:v>
                </c:pt>
                <c:pt idx="72">
                  <c:v>13.80219435180823</c:v>
                </c:pt>
                <c:pt idx="73">
                  <c:v>13.893738634380961</c:v>
                </c:pt>
                <c:pt idx="74">
                  <c:v>13.985496048272019</c:v>
                </c:pt>
                <c:pt idx="75">
                  <c:v>14.07746532385501</c:v>
                </c:pt>
                <c:pt idx="76">
                  <c:v>14.169645186043587</c:v>
                </c:pt>
                <c:pt idx="77">
                  <c:v>14.262034354336878</c:v>
                </c:pt>
                <c:pt idx="78">
                  <c:v>14.35463154286508</c:v>
                </c:pt>
                <c:pt idx="79">
                  <c:v>14.447435460434988</c:v>
                </c:pt>
                <c:pt idx="80">
                  <c:v>14.54044481057563</c:v>
                </c:pt>
                <c:pt idx="81">
                  <c:v>14.633658291583858</c:v>
                </c:pt>
                <c:pt idx="82">
                  <c:v>14.727074596570066</c:v>
                </c:pt>
                <c:pt idx="83">
                  <c:v>14.820692413503853</c:v>
                </c:pt>
                <c:pt idx="84">
                  <c:v>14.914510425259783</c:v>
                </c:pt>
                <c:pt idx="85">
                  <c:v>15.008527309663089</c:v>
                </c:pt>
                <c:pt idx="86">
                  <c:v>15.102741739535464</c:v>
                </c:pt>
                <c:pt idx="87">
                  <c:v>15.197152382740883</c:v>
                </c:pt>
                <c:pt idx="88">
                  <c:v>15.29175790223139</c:v>
                </c:pt>
                <c:pt idx="89">
                  <c:v>15.38655695609296</c:v>
                </c:pt>
                <c:pt idx="90">
                  <c:v>15.481548197591342</c:v>
                </c:pt>
                <c:pt idx="91">
                  <c:v>15.576730275217928</c:v>
                </c:pt>
                <c:pt idx="92">
                  <c:v>15.672101832735635</c:v>
                </c:pt>
                <c:pt idx="93">
                  <c:v>15.767661509224844</c:v>
                </c:pt>
                <c:pt idx="94">
                  <c:v>15.863407939129258</c:v>
                </c:pt>
                <c:pt idx="95">
                  <c:v>15.959339752301858</c:v>
                </c:pt>
                <c:pt idx="96">
                  <c:v>16.055455574050836</c:v>
                </c:pt>
                <c:pt idx="97">
                  <c:v>16.15175402518549</c:v>
                </c:pt>
                <c:pt idx="98">
                  <c:v>16.24823372206224</c:v>
                </c:pt>
                <c:pt idx="99">
                  <c:v>16.344893276630476</c:v>
                </c:pt>
                <c:pt idx="100">
                  <c:v>16.44173129647863</c:v>
                </c:pt>
                <c:pt idx="101">
                  <c:v>16.53874638487997</c:v>
                </c:pt>
                <c:pt idx="102">
                  <c:v>16.635937140838713</c:v>
                </c:pt>
                <c:pt idx="103">
                  <c:v>16.73330215913584</c:v>
                </c:pt>
                <c:pt idx="104">
                  <c:v>16.830840030375096</c:v>
                </c:pt>
                <c:pt idx="105">
                  <c:v>16.928549341028948</c:v>
                </c:pt>
                <c:pt idx="106">
                  <c:v>17.026428673484453</c:v>
                </c:pt>
                <c:pt idx="107">
                  <c:v>17.1244766060892</c:v>
                </c:pt>
                <c:pt idx="108">
                  <c:v>17.222691713197243</c:v>
                </c:pt>
                <c:pt idx="109">
                  <c:v>17.321072565215</c:v>
                </c:pt>
                <c:pt idx="110">
                  <c:v>17.41961772864711</c:v>
                </c:pt>
                <c:pt idx="111">
                  <c:v>17.51832576614232</c:v>
                </c:pt>
                <c:pt idx="112">
                  <c:v>17.617195236539335</c:v>
                </c:pt>
                <c:pt idx="113">
                  <c:v>17.716224694912658</c:v>
                </c:pt>
                <c:pt idx="114">
                  <c:v>17.815412692618438</c:v>
                </c:pt>
                <c:pt idx="115">
                  <c:v>17.91475777734017</c:v>
                </c:pt>
                <c:pt idx="116">
                  <c:v>18.01425849313464</c:v>
                </c:pt>
                <c:pt idx="117">
                  <c:v>18.113913380477506</c:v>
                </c:pt>
                <c:pt idx="118">
                  <c:v>18.213720976309144</c:v>
                </c:pt>
                <c:pt idx="119">
                  <c:v>18.313679814080288</c:v>
                </c:pt>
                <c:pt idx="120">
                  <c:v>18.413788423797715</c:v>
                </c:pt>
                <c:pt idx="121">
                  <c:v>18.514045332069955</c:v>
                </c:pt>
                <c:pt idx="122">
                  <c:v>18.614449062152786</c:v>
                </c:pt>
                <c:pt idx="123">
                  <c:v>18.71499813399493</c:v>
                </c:pt>
                <c:pt idx="124">
                  <c:v>18.815691064283552</c:v>
                </c:pt>
                <c:pt idx="125">
                  <c:v>18.91652636648977</c:v>
                </c:pt>
                <c:pt idx="126">
                  <c:v>19.01750255091419</c:v>
                </c:pt>
                <c:pt idx="127">
                  <c:v>19.118618124732222</c:v>
                </c:pt>
                <c:pt idx="128">
                  <c:v>19.2198715920397</c:v>
                </c:pt>
                <c:pt idx="129">
                  <c:v>19.32126145389799</c:v>
                </c:pt>
                <c:pt idx="130">
                  <c:v>19.42278620837953</c:v>
                </c:pt>
                <c:pt idx="131">
                  <c:v>19.524444350612967</c:v>
                </c:pt>
                <c:pt idx="132">
                  <c:v>19.626234372828485</c:v>
                </c:pt>
                <c:pt idx="133">
                  <c:v>19.72815476440296</c:v>
                </c:pt>
                <c:pt idx="134">
                  <c:v>19.830204011905057</c:v>
                </c:pt>
                <c:pt idx="135">
                  <c:v>19.93238059914042</c:v>
                </c:pt>
                <c:pt idx="136">
                  <c:v>20.034683007196634</c:v>
                </c:pt>
                <c:pt idx="137">
                  <c:v>20.137109714488307</c:v>
                </c:pt>
                <c:pt idx="138">
                  <c:v>20.23965919680191</c:v>
                </c:pt>
                <c:pt idx="139">
                  <c:v>20.34232992734076</c:v>
                </c:pt>
                <c:pt idx="140">
                  <c:v>20.445120376769797</c:v>
                </c:pt>
                <c:pt idx="141">
                  <c:v>20.548029013260408</c:v>
                </c:pt>
                <c:pt idx="142">
                  <c:v>20.651054302535126</c:v>
                </c:pt>
                <c:pt idx="143">
                  <c:v>20.754194707912283</c:v>
                </c:pt>
                <c:pt idx="144">
                  <c:v>20.85744869035064</c:v>
                </c:pt>
                <c:pt idx="145">
                  <c:v>20.96081470849394</c:v>
                </c:pt>
                <c:pt idx="146">
                  <c:v>21.064291218715365</c:v>
                </c:pt>
                <c:pt idx="147">
                  <c:v>21.167876675161967</c:v>
                </c:pt>
                <c:pt idx="148">
                  <c:v>21.271569529799027</c:v>
                </c:pt>
                <c:pt idx="149">
                  <c:v>21.37536823245432</c:v>
                </c:pt>
                <c:pt idx="150">
                  <c:v>21.479271230862413</c:v>
                </c:pt>
                <c:pt idx="151">
                  <c:v>21.58327697070872</c:v>
                </c:pt>
                <c:pt idx="152">
                  <c:v>21.68738389567362</c:v>
                </c:pt>
                <c:pt idx="153">
                  <c:v>21.791590447476544</c:v>
                </c:pt>
                <c:pt idx="154">
                  <c:v>21.895895065919824</c:v>
                </c:pt>
                <c:pt idx="155">
                  <c:v>22.000296188932612</c:v>
                </c:pt>
                <c:pt idx="156">
                  <c:v>22.10479225261465</c:v>
                </c:pt>
                <c:pt idx="157">
                  <c:v>22.20938169128003</c:v>
                </c:pt>
                <c:pt idx="158">
                  <c:v>22.314062937500807</c:v>
                </c:pt>
                <c:pt idx="159">
                  <c:v>22.418834422150596</c:v>
                </c:pt>
                <c:pt idx="160">
                  <c:v>22.52369457444801</c:v>
                </c:pt>
                <c:pt idx="161">
                  <c:v>22.628641822000166</c:v>
                </c:pt>
                <c:pt idx="162">
                  <c:v>22.73367459084587</c:v>
                </c:pt>
                <c:pt idx="163">
                  <c:v>22.83879130549904</c:v>
                </c:pt>
                <c:pt idx="164">
                  <c:v>22.943990388991708</c:v>
                </c:pt>
                <c:pt idx="165">
                  <c:v>23.04927026291723</c:v>
                </c:pt>
                <c:pt idx="166">
                  <c:v>23.154629347473193</c:v>
                </c:pt>
                <c:pt idx="167">
                  <c:v>23.260066061504386</c:v>
                </c:pt>
                <c:pt idx="168">
                  <c:v>23.365578822545565</c:v>
                </c:pt>
                <c:pt idx="169">
                  <c:v>23.47116604686425</c:v>
                </c:pt>
                <c:pt idx="170">
                  <c:v>23.576826149503347</c:v>
                </c:pt>
                <c:pt idx="171">
                  <c:v>23.682557544323664</c:v>
                </c:pt>
                <c:pt idx="172">
                  <c:v>23.78835864404642</c:v>
                </c:pt>
                <c:pt idx="173">
                  <c:v>23.894227860295633</c:v>
                </c:pt>
                <c:pt idx="174">
                  <c:v>24.00016360364035</c:v>
                </c:pt>
                <c:pt idx="175">
                  <c:v>24.106164283636858</c:v>
                </c:pt>
                <c:pt idx="176">
                  <c:v>24.21222830887077</c:v>
                </c:pt>
                <c:pt idx="177">
                  <c:v>24.318354086999026</c:v>
                </c:pt>
                <c:pt idx="178">
                  <c:v>24.42454002479175</c:v>
                </c:pt>
                <c:pt idx="179">
                  <c:v>24.53078452817411</c:v>
                </c:pt>
                <c:pt idx="180">
                  <c:v>24.637086002267964</c:v>
                </c:pt>
                <c:pt idx="181">
                  <c:v>24.74344285143349</c:v>
                </c:pt>
                <c:pt idx="182">
                  <c:v>24.84985347931068</c:v>
                </c:pt>
                <c:pt idx="183">
                  <c:v>24.9563162888607</c:v>
                </c:pt>
                <c:pt idx="184">
                  <c:v>25.062829682407198</c:v>
                </c:pt>
                <c:pt idx="185">
                  <c:v>25.16939206167755</c:v>
                </c:pt>
                <c:pt idx="186">
                  <c:v>25.276001827843857</c:v>
                </c:pt>
                <c:pt idx="187">
                  <c:v>25.38265738156396</c:v>
                </c:pt>
                <c:pt idx="188">
                  <c:v>25.489357123022337</c:v>
                </c:pt>
                <c:pt idx="189">
                  <c:v>25.596099451970826</c:v>
                </c:pt>
                <c:pt idx="190">
                  <c:v>25.702882767769275</c:v>
                </c:pt>
                <c:pt idx="191">
                  <c:v>25.809705469426138</c:v>
                </c:pt>
                <c:pt idx="192">
                  <c:v>25.91656595563889</c:v>
                </c:pt>
                <c:pt idx="193">
                  <c:v>26.02346262483429</c:v>
                </c:pt>
                <c:pt idx="194">
                  <c:v>26.13039387520871</c:v>
                </c:pt>
                <c:pt idx="195">
                  <c:v>26.23735810476813</c:v>
                </c:pt>
                <c:pt idx="196">
                  <c:v>26.34435371136817</c:v>
                </c:pt>
                <c:pt idx="197">
                  <c:v>26.451379092753996</c:v>
                </c:pt>
                <c:pt idx="198">
                  <c:v>26.558432646599996</c:v>
                </c:pt>
                <c:pt idx="199">
                  <c:v>26.665512770549512</c:v>
                </c:pt>
                <c:pt idx="200">
                  <c:v>26.772617862254286</c:v>
                </c:pt>
                <c:pt idx="201">
                  <c:v>26.87974631941392</c:v>
                </c:pt>
                <c:pt idx="202">
                  <c:v>26.986896539815117</c:v>
                </c:pt>
                <c:pt idx="203">
                  <c:v>27.094066921370928</c:v>
                </c:pt>
                <c:pt idx="204">
                  <c:v>27.201255862159726</c:v>
                </c:pt>
                <c:pt idx="205">
                  <c:v>27.308461760464144</c:v>
                </c:pt>
                <c:pt idx="206">
                  <c:v>27.41568301480999</c:v>
                </c:pt>
                <c:pt idx="207">
                  <c:v>27.522918024004742</c:v>
                </c:pt>
                <c:pt idx="208">
                  <c:v>27.630165187176274</c:v>
                </c:pt>
                <c:pt idx="209">
                  <c:v>27.737422903811247</c:v>
                </c:pt>
                <c:pt idx="210">
                  <c:v>27.844689573793385</c:v>
                </c:pt>
                <c:pt idx="211">
                  <c:v>27.951963597441708</c:v>
                </c:pt>
                <c:pt idx="212">
                  <c:v>28.059243375548586</c:v>
                </c:pt>
                <c:pt idx="213">
                  <c:v>28.166527309417713</c:v>
                </c:pt>
                <c:pt idx="214">
                  <c:v>28.273813800901824</c:v>
                </c:pt>
                <c:pt idx="215">
                  <c:v>28.38110125244046</c:v>
                </c:pt>
                <c:pt idx="216">
                  <c:v>28.488388067097507</c:v>
                </c:pt>
                <c:pt idx="217">
                  <c:v>28.595672648598654</c:v>
                </c:pt>
                <c:pt idx="218">
                  <c:v>28.702953401368568</c:v>
                </c:pt>
                <c:pt idx="219">
                  <c:v>28.810228730568205</c:v>
                </c:pt>
                <c:pt idx="220">
                  <c:v>28.9174970421318</c:v>
                </c:pt>
                <c:pt idx="221">
                  <c:v>29.02475674280368</c:v>
                </c:pt>
                <c:pt idx="222">
                  <c:v>29.13200624017519</c:v>
                </c:pt>
                <c:pt idx="223">
                  <c:v>29.239243942721206</c:v>
                </c:pt>
                <c:pt idx="224">
                  <c:v>29.346468259836698</c:v>
                </c:pt>
                <c:pt idx="225">
                  <c:v>29.453677601873075</c:v>
                </c:pt>
                <c:pt idx="226">
                  <c:v>29.56087038017449</c:v>
                </c:pt>
                <c:pt idx="227">
                  <c:v>29.66804500711379</c:v>
                </c:pt>
                <c:pt idx="228">
                  <c:v>29.77519989612866</c:v>
                </c:pt>
                <c:pt idx="229">
                  <c:v>29.882333461757334</c:v>
                </c:pt>
                <c:pt idx="230">
                  <c:v>29.98944411967433</c:v>
                </c:pt>
                <c:pt idx="231">
                  <c:v>30.096530286725944</c:v>
                </c:pt>
                <c:pt idx="232">
                  <c:v>30.203590380965807</c:v>
                </c:pt>
                <c:pt idx="233">
                  <c:v>30.310622821690007</c:v>
                </c:pt>
                <c:pt idx="234">
                  <c:v>30.41762602947231</c:v>
                </c:pt>
                <c:pt idx="235">
                  <c:v>30.52459842619911</c:v>
                </c:pt>
                <c:pt idx="236">
                  <c:v>30.631538435104385</c:v>
                </c:pt>
                <c:pt idx="237">
                  <c:v>30.73844448080428</c:v>
                </c:pt>
                <c:pt idx="238">
                  <c:v>30.845314989331786</c:v>
                </c:pt>
                <c:pt idx="239">
                  <c:v>30.952148388171135</c:v>
                </c:pt>
                <c:pt idx="240">
                  <c:v>31.058943106292094</c:v>
                </c:pt>
                <c:pt idx="241">
                  <c:v>31.165697574184104</c:v>
                </c:pt>
                <c:pt idx="242">
                  <c:v>31.272410223890308</c:v>
                </c:pt>
                <c:pt idx="243">
                  <c:v>31.379079489041395</c:v>
                </c:pt>
                <c:pt idx="244">
                  <c:v>31.485703804889393</c:v>
                </c:pt>
                <c:pt idx="245">
                  <c:v>31.592281608341064</c:v>
                </c:pt>
                <c:pt idx="246">
                  <c:v>31.698811337991586</c:v>
                </c:pt>
                <c:pt idx="247">
                  <c:v>31.8052914341576</c:v>
                </c:pt>
                <c:pt idx="248">
                  <c:v>31.91172033891046</c:v>
                </c:pt>
                <c:pt idx="249">
                  <c:v>32.01809649610927</c:v>
                </c:pt>
                <c:pt idx="250">
                  <c:v>32.124418351433626</c:v>
                </c:pt>
                <c:pt idx="251">
                  <c:v>32.230684352416404</c:v>
                </c:pt>
                <c:pt idx="252">
                  <c:v>32.336892948476226</c:v>
                </c:pt>
                <c:pt idx="253">
                  <c:v>32.443042590949936</c:v>
                </c:pt>
                <c:pt idx="254">
                  <c:v>32.54913173312483</c:v>
                </c:pt>
                <c:pt idx="255">
                  <c:v>32.65515883027073</c:v>
                </c:pt>
                <c:pt idx="256">
                  <c:v>32.76112233967199</c:v>
                </c:pt>
                <c:pt idx="257">
                  <c:v>32.86702072065929</c:v>
                </c:pt>
                <c:pt idx="258">
                  <c:v>32.97285243464132</c:v>
                </c:pt>
                <c:pt idx="259">
                  <c:v>33.078615945136185</c:v>
                </c:pt>
                <c:pt idx="260">
                  <c:v>33.18430971780289</c:v>
                </c:pt>
                <c:pt idx="261">
                  <c:v>33.2899322204725</c:v>
                </c:pt>
                <c:pt idx="262">
                  <c:v>33.39548192317917</c:v>
                </c:pt>
                <c:pt idx="263">
                  <c:v>30.01110540838679</c:v>
                </c:pt>
                <c:pt idx="264">
                  <c:v>5.623632914489965</c:v>
                </c:pt>
                <c:pt idx="265">
                  <c:v>0.31833819677343417</c:v>
                </c:pt>
                <c:pt idx="266">
                  <c:v>0</c:v>
                </c:pt>
              </c:numCache>
            </c:numRef>
          </c:yVal>
          <c:smooth val="1"/>
        </c:ser>
        <c:axId val="49396011"/>
        <c:axId val="41910916"/>
      </c:scatterChart>
      <c:valAx>
        <c:axId val="49396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t</a:t>
                </a:r>
                <a:r>
                  <a:rPr lang="en-US" cap="none" sz="8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 сек</a:t>
                </a:r>
              </a:p>
            </c:rich>
          </c:tx>
          <c:layout>
            <c:manualLayout>
              <c:xMode val="factor"/>
              <c:yMode val="factor"/>
              <c:x val="0.039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910916"/>
        <c:crosses val="autoZero"/>
        <c:crossBetween val="midCat"/>
        <c:dispUnits/>
      </c:valAx>
      <c:valAx>
        <c:axId val="4191091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F</a:t>
                </a:r>
                <a:r>
                  <a:rPr lang="en-US" cap="none" sz="8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 Н</a:t>
                </a:r>
              </a:p>
            </c:rich>
          </c:tx>
          <c:layout>
            <c:manualLayout>
              <c:xMode val="factor"/>
              <c:yMode val="factor"/>
              <c:x val="0.04675"/>
              <c:y val="0.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3960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Выгорание стенки шашки, мм</a:t>
            </a:r>
          </a:p>
        </c:rich>
      </c:tx>
      <c:layout>
        <c:manualLayout>
          <c:xMode val="factor"/>
          <c:yMode val="factor"/>
          <c:x val="-0.006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3225"/>
          <c:w val="0.85925"/>
          <c:h val="0.867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calc!$E$1</c:f>
              <c:strCache>
                <c:ptCount val="1"/>
                <c:pt idx="0">
                  <c:v>Regress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calc!$D$2:$D$265</c:f>
              <c:numCache>
                <c:ptCount val="264"/>
                <c:pt idx="0">
                  <c:v>0</c:v>
                </c:pt>
                <c:pt idx="1">
                  <c:v>0.024</c:v>
                </c:pt>
                <c:pt idx="2">
                  <c:v>0.028</c:v>
                </c:pt>
                <c:pt idx="3">
                  <c:v>0.032</c:v>
                </c:pt>
                <c:pt idx="4">
                  <c:v>0.036000000000000004</c:v>
                </c:pt>
                <c:pt idx="5">
                  <c:v>0.04000000000000001</c:v>
                </c:pt>
                <c:pt idx="6">
                  <c:v>0.04400000000000001</c:v>
                </c:pt>
                <c:pt idx="7">
                  <c:v>0.048000000000000015</c:v>
                </c:pt>
                <c:pt idx="8">
                  <c:v>0.05200000000000002</c:v>
                </c:pt>
                <c:pt idx="9">
                  <c:v>0.05600000000000002</c:v>
                </c:pt>
                <c:pt idx="10">
                  <c:v>0.060000000000000026</c:v>
                </c:pt>
                <c:pt idx="11">
                  <c:v>0.06400000000000003</c:v>
                </c:pt>
                <c:pt idx="12">
                  <c:v>0.06800000000000003</c:v>
                </c:pt>
                <c:pt idx="13">
                  <c:v>0.07200000000000004</c:v>
                </c:pt>
                <c:pt idx="14">
                  <c:v>0.07600000000000004</c:v>
                </c:pt>
                <c:pt idx="15">
                  <c:v>0.08000000000000004</c:v>
                </c:pt>
                <c:pt idx="16">
                  <c:v>0.08400000000000005</c:v>
                </c:pt>
                <c:pt idx="17">
                  <c:v>0.08800000000000005</c:v>
                </c:pt>
                <c:pt idx="18">
                  <c:v>0.09200000000000005</c:v>
                </c:pt>
                <c:pt idx="19">
                  <c:v>0.09600000000000006</c:v>
                </c:pt>
                <c:pt idx="20">
                  <c:v>0.10000000000000006</c:v>
                </c:pt>
                <c:pt idx="21">
                  <c:v>0.10400000000000006</c:v>
                </c:pt>
                <c:pt idx="22">
                  <c:v>0.10800000000000007</c:v>
                </c:pt>
                <c:pt idx="23">
                  <c:v>0.11200000000000007</c:v>
                </c:pt>
                <c:pt idx="24">
                  <c:v>0.11600000000000008</c:v>
                </c:pt>
                <c:pt idx="25">
                  <c:v>0.12000000000000008</c:v>
                </c:pt>
                <c:pt idx="26">
                  <c:v>0.12400000000000008</c:v>
                </c:pt>
                <c:pt idx="27">
                  <c:v>0.12800000000000009</c:v>
                </c:pt>
                <c:pt idx="28">
                  <c:v>0.1320000000000001</c:v>
                </c:pt>
                <c:pt idx="29">
                  <c:v>0.1360000000000001</c:v>
                </c:pt>
                <c:pt idx="30">
                  <c:v>0.1400000000000001</c:v>
                </c:pt>
                <c:pt idx="31">
                  <c:v>0.1440000000000001</c:v>
                </c:pt>
                <c:pt idx="32">
                  <c:v>0.1480000000000001</c:v>
                </c:pt>
                <c:pt idx="33">
                  <c:v>0.1520000000000001</c:v>
                </c:pt>
                <c:pt idx="34">
                  <c:v>0.1560000000000001</c:v>
                </c:pt>
                <c:pt idx="35">
                  <c:v>0.16000000000000011</c:v>
                </c:pt>
                <c:pt idx="36">
                  <c:v>0.16400000000000012</c:v>
                </c:pt>
                <c:pt idx="37">
                  <c:v>0.16800000000000012</c:v>
                </c:pt>
                <c:pt idx="38">
                  <c:v>0.17200000000000013</c:v>
                </c:pt>
                <c:pt idx="39">
                  <c:v>0.17600000000000013</c:v>
                </c:pt>
                <c:pt idx="40">
                  <c:v>0.18000000000000013</c:v>
                </c:pt>
                <c:pt idx="41">
                  <c:v>0.18400000000000014</c:v>
                </c:pt>
                <c:pt idx="42">
                  <c:v>0.18800000000000014</c:v>
                </c:pt>
                <c:pt idx="43">
                  <c:v>0.19200000000000014</c:v>
                </c:pt>
                <c:pt idx="44">
                  <c:v>0.19600000000000015</c:v>
                </c:pt>
                <c:pt idx="45">
                  <c:v>0.20000000000000015</c:v>
                </c:pt>
                <c:pt idx="46">
                  <c:v>0.20400000000000015</c:v>
                </c:pt>
                <c:pt idx="47">
                  <c:v>0.20800000000000016</c:v>
                </c:pt>
                <c:pt idx="48">
                  <c:v>0.21200000000000016</c:v>
                </c:pt>
                <c:pt idx="49">
                  <c:v>0.21600000000000016</c:v>
                </c:pt>
                <c:pt idx="50">
                  <c:v>0.22000000000000017</c:v>
                </c:pt>
                <c:pt idx="51">
                  <c:v>0.22400000000000017</c:v>
                </c:pt>
                <c:pt idx="52">
                  <c:v>0.22800000000000017</c:v>
                </c:pt>
                <c:pt idx="53">
                  <c:v>0.23200000000000018</c:v>
                </c:pt>
                <c:pt idx="54">
                  <c:v>0.23600000000000018</c:v>
                </c:pt>
                <c:pt idx="55">
                  <c:v>0.24000000000000019</c:v>
                </c:pt>
                <c:pt idx="56">
                  <c:v>0.2440000000000002</c:v>
                </c:pt>
                <c:pt idx="57">
                  <c:v>0.2480000000000002</c:v>
                </c:pt>
                <c:pt idx="58">
                  <c:v>0.25200000000000017</c:v>
                </c:pt>
                <c:pt idx="59">
                  <c:v>0.25600000000000017</c:v>
                </c:pt>
                <c:pt idx="60">
                  <c:v>0.2600000000000002</c:v>
                </c:pt>
                <c:pt idx="61">
                  <c:v>0.2640000000000002</c:v>
                </c:pt>
                <c:pt idx="62">
                  <c:v>0.2680000000000002</c:v>
                </c:pt>
                <c:pt idx="63">
                  <c:v>0.2720000000000002</c:v>
                </c:pt>
                <c:pt idx="64">
                  <c:v>0.2760000000000002</c:v>
                </c:pt>
                <c:pt idx="65">
                  <c:v>0.2800000000000002</c:v>
                </c:pt>
                <c:pt idx="66">
                  <c:v>0.2840000000000002</c:v>
                </c:pt>
                <c:pt idx="67">
                  <c:v>0.2880000000000002</c:v>
                </c:pt>
                <c:pt idx="68">
                  <c:v>0.2920000000000002</c:v>
                </c:pt>
                <c:pt idx="69">
                  <c:v>0.2960000000000002</c:v>
                </c:pt>
                <c:pt idx="70">
                  <c:v>0.3000000000000002</c:v>
                </c:pt>
                <c:pt idx="71">
                  <c:v>0.3040000000000002</c:v>
                </c:pt>
                <c:pt idx="72">
                  <c:v>0.3080000000000002</c:v>
                </c:pt>
                <c:pt idx="73">
                  <c:v>0.3120000000000002</c:v>
                </c:pt>
                <c:pt idx="74">
                  <c:v>0.3160000000000002</c:v>
                </c:pt>
                <c:pt idx="75">
                  <c:v>0.32000000000000023</c:v>
                </c:pt>
                <c:pt idx="76">
                  <c:v>0.32400000000000023</c:v>
                </c:pt>
                <c:pt idx="77">
                  <c:v>0.32800000000000024</c:v>
                </c:pt>
                <c:pt idx="78">
                  <c:v>0.33200000000000024</c:v>
                </c:pt>
                <c:pt idx="79">
                  <c:v>0.33600000000000024</c:v>
                </c:pt>
                <c:pt idx="80">
                  <c:v>0.34000000000000025</c:v>
                </c:pt>
                <c:pt idx="81">
                  <c:v>0.34400000000000025</c:v>
                </c:pt>
                <c:pt idx="82">
                  <c:v>0.34800000000000025</c:v>
                </c:pt>
                <c:pt idx="83">
                  <c:v>0.35200000000000026</c:v>
                </c:pt>
                <c:pt idx="84">
                  <c:v>0.35600000000000026</c:v>
                </c:pt>
                <c:pt idx="85">
                  <c:v>0.36000000000000026</c:v>
                </c:pt>
                <c:pt idx="86">
                  <c:v>0.36400000000000027</c:v>
                </c:pt>
                <c:pt idx="87">
                  <c:v>0.36800000000000027</c:v>
                </c:pt>
                <c:pt idx="88">
                  <c:v>0.3720000000000003</c:v>
                </c:pt>
                <c:pt idx="89">
                  <c:v>0.3760000000000003</c:v>
                </c:pt>
                <c:pt idx="90">
                  <c:v>0.3800000000000003</c:v>
                </c:pt>
                <c:pt idx="91">
                  <c:v>0.3840000000000003</c:v>
                </c:pt>
                <c:pt idx="92">
                  <c:v>0.3880000000000003</c:v>
                </c:pt>
                <c:pt idx="93">
                  <c:v>0.3920000000000003</c:v>
                </c:pt>
                <c:pt idx="94">
                  <c:v>0.3960000000000003</c:v>
                </c:pt>
                <c:pt idx="95">
                  <c:v>0.4000000000000003</c:v>
                </c:pt>
                <c:pt idx="96">
                  <c:v>0.4040000000000003</c:v>
                </c:pt>
                <c:pt idx="97">
                  <c:v>0.4080000000000003</c:v>
                </c:pt>
                <c:pt idx="98">
                  <c:v>0.4120000000000003</c:v>
                </c:pt>
                <c:pt idx="99">
                  <c:v>0.4160000000000003</c:v>
                </c:pt>
                <c:pt idx="100">
                  <c:v>0.4200000000000003</c:v>
                </c:pt>
                <c:pt idx="101">
                  <c:v>0.4240000000000003</c:v>
                </c:pt>
                <c:pt idx="102">
                  <c:v>0.4280000000000003</c:v>
                </c:pt>
                <c:pt idx="103">
                  <c:v>0.43200000000000033</c:v>
                </c:pt>
                <c:pt idx="104">
                  <c:v>0.43600000000000033</c:v>
                </c:pt>
                <c:pt idx="105">
                  <c:v>0.44000000000000034</c:v>
                </c:pt>
                <c:pt idx="106">
                  <c:v>0.44400000000000034</c:v>
                </c:pt>
                <c:pt idx="107">
                  <c:v>0.44800000000000034</c:v>
                </c:pt>
                <c:pt idx="108">
                  <c:v>0.45200000000000035</c:v>
                </c:pt>
                <c:pt idx="109">
                  <c:v>0.45600000000000035</c:v>
                </c:pt>
                <c:pt idx="110">
                  <c:v>0.46000000000000035</c:v>
                </c:pt>
                <c:pt idx="111">
                  <c:v>0.46400000000000036</c:v>
                </c:pt>
                <c:pt idx="112">
                  <c:v>0.46800000000000036</c:v>
                </c:pt>
                <c:pt idx="113">
                  <c:v>0.47200000000000036</c:v>
                </c:pt>
                <c:pt idx="114">
                  <c:v>0.47600000000000037</c:v>
                </c:pt>
                <c:pt idx="115">
                  <c:v>0.48000000000000037</c:v>
                </c:pt>
                <c:pt idx="116">
                  <c:v>0.4840000000000004</c:v>
                </c:pt>
                <c:pt idx="117">
                  <c:v>0.4880000000000004</c:v>
                </c:pt>
                <c:pt idx="118">
                  <c:v>0.4920000000000004</c:v>
                </c:pt>
                <c:pt idx="119">
                  <c:v>0.4960000000000004</c:v>
                </c:pt>
                <c:pt idx="120">
                  <c:v>0.5000000000000003</c:v>
                </c:pt>
                <c:pt idx="121">
                  <c:v>0.5040000000000003</c:v>
                </c:pt>
                <c:pt idx="122">
                  <c:v>0.5080000000000003</c:v>
                </c:pt>
                <c:pt idx="123">
                  <c:v>0.5120000000000003</c:v>
                </c:pt>
                <c:pt idx="124">
                  <c:v>0.5160000000000003</c:v>
                </c:pt>
                <c:pt idx="125">
                  <c:v>0.5200000000000004</c:v>
                </c:pt>
                <c:pt idx="126">
                  <c:v>0.5240000000000004</c:v>
                </c:pt>
                <c:pt idx="127">
                  <c:v>0.5280000000000004</c:v>
                </c:pt>
                <c:pt idx="128">
                  <c:v>0.5320000000000004</c:v>
                </c:pt>
                <c:pt idx="129">
                  <c:v>0.5360000000000004</c:v>
                </c:pt>
                <c:pt idx="130">
                  <c:v>0.5400000000000004</c:v>
                </c:pt>
                <c:pt idx="131">
                  <c:v>0.5440000000000004</c:v>
                </c:pt>
                <c:pt idx="132">
                  <c:v>0.5480000000000004</c:v>
                </c:pt>
                <c:pt idx="133">
                  <c:v>0.5520000000000004</c:v>
                </c:pt>
                <c:pt idx="134">
                  <c:v>0.5560000000000004</c:v>
                </c:pt>
                <c:pt idx="135">
                  <c:v>0.5600000000000004</c:v>
                </c:pt>
                <c:pt idx="136">
                  <c:v>0.5640000000000004</c:v>
                </c:pt>
                <c:pt idx="137">
                  <c:v>0.5680000000000004</c:v>
                </c:pt>
                <c:pt idx="138">
                  <c:v>0.5720000000000004</c:v>
                </c:pt>
                <c:pt idx="139">
                  <c:v>0.5760000000000004</c:v>
                </c:pt>
                <c:pt idx="140">
                  <c:v>0.5800000000000004</c:v>
                </c:pt>
                <c:pt idx="141">
                  <c:v>0.5840000000000004</c:v>
                </c:pt>
                <c:pt idx="142">
                  <c:v>0.5880000000000004</c:v>
                </c:pt>
                <c:pt idx="143">
                  <c:v>0.5920000000000004</c:v>
                </c:pt>
                <c:pt idx="144">
                  <c:v>0.5960000000000004</c:v>
                </c:pt>
                <c:pt idx="145">
                  <c:v>0.6000000000000004</c:v>
                </c:pt>
                <c:pt idx="146">
                  <c:v>0.6040000000000004</c:v>
                </c:pt>
                <c:pt idx="147">
                  <c:v>0.6080000000000004</c:v>
                </c:pt>
                <c:pt idx="148">
                  <c:v>0.6120000000000004</c:v>
                </c:pt>
                <c:pt idx="149">
                  <c:v>0.6160000000000004</c:v>
                </c:pt>
                <c:pt idx="150">
                  <c:v>0.6200000000000004</c:v>
                </c:pt>
                <c:pt idx="151">
                  <c:v>0.6240000000000004</c:v>
                </c:pt>
                <c:pt idx="152">
                  <c:v>0.6280000000000004</c:v>
                </c:pt>
                <c:pt idx="153">
                  <c:v>0.6320000000000005</c:v>
                </c:pt>
                <c:pt idx="154">
                  <c:v>0.6360000000000005</c:v>
                </c:pt>
                <c:pt idx="155">
                  <c:v>0.6400000000000005</c:v>
                </c:pt>
                <c:pt idx="156">
                  <c:v>0.6440000000000005</c:v>
                </c:pt>
                <c:pt idx="157">
                  <c:v>0.6480000000000005</c:v>
                </c:pt>
                <c:pt idx="158">
                  <c:v>0.6520000000000005</c:v>
                </c:pt>
                <c:pt idx="159">
                  <c:v>0.6560000000000005</c:v>
                </c:pt>
                <c:pt idx="160">
                  <c:v>0.6600000000000005</c:v>
                </c:pt>
                <c:pt idx="161">
                  <c:v>0.6640000000000005</c:v>
                </c:pt>
                <c:pt idx="162">
                  <c:v>0.6680000000000005</c:v>
                </c:pt>
                <c:pt idx="163">
                  <c:v>0.6720000000000005</c:v>
                </c:pt>
                <c:pt idx="164">
                  <c:v>0.6760000000000005</c:v>
                </c:pt>
                <c:pt idx="165">
                  <c:v>0.6800000000000005</c:v>
                </c:pt>
                <c:pt idx="166">
                  <c:v>0.6840000000000005</c:v>
                </c:pt>
                <c:pt idx="167">
                  <c:v>0.6880000000000005</c:v>
                </c:pt>
                <c:pt idx="168">
                  <c:v>0.6920000000000005</c:v>
                </c:pt>
                <c:pt idx="169">
                  <c:v>0.6960000000000005</c:v>
                </c:pt>
                <c:pt idx="170">
                  <c:v>0.7000000000000005</c:v>
                </c:pt>
                <c:pt idx="171">
                  <c:v>0.7040000000000005</c:v>
                </c:pt>
                <c:pt idx="172">
                  <c:v>0.7080000000000005</c:v>
                </c:pt>
                <c:pt idx="173">
                  <c:v>0.7120000000000005</c:v>
                </c:pt>
                <c:pt idx="174">
                  <c:v>0.7160000000000005</c:v>
                </c:pt>
                <c:pt idx="175">
                  <c:v>0.7200000000000005</c:v>
                </c:pt>
                <c:pt idx="176">
                  <c:v>0.7240000000000005</c:v>
                </c:pt>
                <c:pt idx="177">
                  <c:v>0.7280000000000005</c:v>
                </c:pt>
                <c:pt idx="178">
                  <c:v>0.7320000000000005</c:v>
                </c:pt>
                <c:pt idx="179">
                  <c:v>0.7360000000000005</c:v>
                </c:pt>
                <c:pt idx="180">
                  <c:v>0.7400000000000005</c:v>
                </c:pt>
                <c:pt idx="181">
                  <c:v>0.7440000000000005</c:v>
                </c:pt>
                <c:pt idx="182">
                  <c:v>0.7480000000000006</c:v>
                </c:pt>
                <c:pt idx="183">
                  <c:v>0.7520000000000006</c:v>
                </c:pt>
                <c:pt idx="184">
                  <c:v>0.7560000000000006</c:v>
                </c:pt>
                <c:pt idx="185">
                  <c:v>0.7600000000000006</c:v>
                </c:pt>
                <c:pt idx="186">
                  <c:v>0.7640000000000006</c:v>
                </c:pt>
                <c:pt idx="187">
                  <c:v>0.7680000000000006</c:v>
                </c:pt>
                <c:pt idx="188">
                  <c:v>0.7720000000000006</c:v>
                </c:pt>
                <c:pt idx="189">
                  <c:v>0.7760000000000006</c:v>
                </c:pt>
                <c:pt idx="190">
                  <c:v>0.7800000000000006</c:v>
                </c:pt>
                <c:pt idx="191">
                  <c:v>0.7840000000000006</c:v>
                </c:pt>
                <c:pt idx="192">
                  <c:v>0.7880000000000006</c:v>
                </c:pt>
                <c:pt idx="193">
                  <c:v>0.7920000000000006</c:v>
                </c:pt>
                <c:pt idx="194">
                  <c:v>0.7960000000000006</c:v>
                </c:pt>
                <c:pt idx="195">
                  <c:v>0.8000000000000006</c:v>
                </c:pt>
                <c:pt idx="196">
                  <c:v>0.8040000000000006</c:v>
                </c:pt>
                <c:pt idx="197">
                  <c:v>0.8080000000000006</c:v>
                </c:pt>
                <c:pt idx="198">
                  <c:v>0.8120000000000006</c:v>
                </c:pt>
                <c:pt idx="199">
                  <c:v>0.8160000000000006</c:v>
                </c:pt>
                <c:pt idx="200">
                  <c:v>0.8200000000000006</c:v>
                </c:pt>
                <c:pt idx="201">
                  <c:v>0.8240000000000006</c:v>
                </c:pt>
                <c:pt idx="202">
                  <c:v>0.8280000000000006</c:v>
                </c:pt>
                <c:pt idx="203">
                  <c:v>0.8320000000000006</c:v>
                </c:pt>
                <c:pt idx="204">
                  <c:v>0.8360000000000006</c:v>
                </c:pt>
                <c:pt idx="205">
                  <c:v>0.8400000000000006</c:v>
                </c:pt>
                <c:pt idx="206">
                  <c:v>0.8440000000000006</c:v>
                </c:pt>
                <c:pt idx="207">
                  <c:v>0.8480000000000006</c:v>
                </c:pt>
                <c:pt idx="208">
                  <c:v>0.8520000000000006</c:v>
                </c:pt>
                <c:pt idx="209">
                  <c:v>0.8560000000000006</c:v>
                </c:pt>
                <c:pt idx="210">
                  <c:v>0.8600000000000007</c:v>
                </c:pt>
                <c:pt idx="211">
                  <c:v>0.8640000000000007</c:v>
                </c:pt>
                <c:pt idx="212">
                  <c:v>0.8680000000000007</c:v>
                </c:pt>
                <c:pt idx="213">
                  <c:v>0.8720000000000007</c:v>
                </c:pt>
                <c:pt idx="214">
                  <c:v>0.8760000000000007</c:v>
                </c:pt>
                <c:pt idx="215">
                  <c:v>0.8800000000000007</c:v>
                </c:pt>
                <c:pt idx="216">
                  <c:v>0.8840000000000007</c:v>
                </c:pt>
                <c:pt idx="217">
                  <c:v>0.8880000000000007</c:v>
                </c:pt>
                <c:pt idx="218">
                  <c:v>0.8920000000000007</c:v>
                </c:pt>
                <c:pt idx="219">
                  <c:v>0.8960000000000007</c:v>
                </c:pt>
                <c:pt idx="220">
                  <c:v>0.9000000000000007</c:v>
                </c:pt>
                <c:pt idx="221">
                  <c:v>0.9040000000000007</c:v>
                </c:pt>
                <c:pt idx="222">
                  <c:v>0.9080000000000007</c:v>
                </c:pt>
                <c:pt idx="223">
                  <c:v>0.9120000000000007</c:v>
                </c:pt>
                <c:pt idx="224">
                  <c:v>0.9160000000000007</c:v>
                </c:pt>
                <c:pt idx="225">
                  <c:v>0.9200000000000007</c:v>
                </c:pt>
                <c:pt idx="226">
                  <c:v>0.9240000000000007</c:v>
                </c:pt>
                <c:pt idx="227">
                  <c:v>0.9280000000000007</c:v>
                </c:pt>
                <c:pt idx="228">
                  <c:v>0.9320000000000007</c:v>
                </c:pt>
                <c:pt idx="229">
                  <c:v>0.9360000000000007</c:v>
                </c:pt>
                <c:pt idx="230">
                  <c:v>0.9400000000000007</c:v>
                </c:pt>
                <c:pt idx="231">
                  <c:v>0.9440000000000007</c:v>
                </c:pt>
                <c:pt idx="232">
                  <c:v>0.9480000000000007</c:v>
                </c:pt>
                <c:pt idx="233">
                  <c:v>0.9520000000000007</c:v>
                </c:pt>
                <c:pt idx="234">
                  <c:v>0.9560000000000007</c:v>
                </c:pt>
                <c:pt idx="235">
                  <c:v>0.9600000000000007</c:v>
                </c:pt>
                <c:pt idx="236">
                  <c:v>0.9640000000000007</c:v>
                </c:pt>
                <c:pt idx="237">
                  <c:v>0.9680000000000007</c:v>
                </c:pt>
                <c:pt idx="238">
                  <c:v>0.9720000000000008</c:v>
                </c:pt>
                <c:pt idx="239">
                  <c:v>0.9760000000000008</c:v>
                </c:pt>
                <c:pt idx="240">
                  <c:v>0.9800000000000008</c:v>
                </c:pt>
                <c:pt idx="241">
                  <c:v>0.9840000000000008</c:v>
                </c:pt>
                <c:pt idx="242">
                  <c:v>0.9880000000000008</c:v>
                </c:pt>
                <c:pt idx="243">
                  <c:v>0.9920000000000008</c:v>
                </c:pt>
                <c:pt idx="244">
                  <c:v>0.9960000000000008</c:v>
                </c:pt>
                <c:pt idx="245">
                  <c:v>1.0000000000000007</c:v>
                </c:pt>
                <c:pt idx="246">
                  <c:v>1.0040000000000007</c:v>
                </c:pt>
                <c:pt idx="247">
                  <c:v>1.0080000000000007</c:v>
                </c:pt>
                <c:pt idx="248">
                  <c:v>1.0120000000000007</c:v>
                </c:pt>
                <c:pt idx="249">
                  <c:v>1.0160000000000007</c:v>
                </c:pt>
                <c:pt idx="250">
                  <c:v>1.0200000000000007</c:v>
                </c:pt>
                <c:pt idx="251">
                  <c:v>1.0240000000000007</c:v>
                </c:pt>
                <c:pt idx="252">
                  <c:v>1.0280000000000007</c:v>
                </c:pt>
                <c:pt idx="253">
                  <c:v>1.0320000000000007</c:v>
                </c:pt>
                <c:pt idx="254">
                  <c:v>1.0360000000000007</c:v>
                </c:pt>
                <c:pt idx="255">
                  <c:v>1.0400000000000007</c:v>
                </c:pt>
                <c:pt idx="256">
                  <c:v>1.0440000000000007</c:v>
                </c:pt>
                <c:pt idx="257">
                  <c:v>1.0480000000000007</c:v>
                </c:pt>
                <c:pt idx="258">
                  <c:v>1.0520000000000007</c:v>
                </c:pt>
                <c:pt idx="259">
                  <c:v>1.0560000000000007</c:v>
                </c:pt>
                <c:pt idx="260">
                  <c:v>1.0600000000000007</c:v>
                </c:pt>
                <c:pt idx="261">
                  <c:v>1.0640000000000007</c:v>
                </c:pt>
                <c:pt idx="262">
                  <c:v>1.0680000000000007</c:v>
                </c:pt>
                <c:pt idx="263">
                  <c:v>1.0720000000000007</c:v>
                </c:pt>
              </c:numCache>
            </c:numRef>
          </c:xVal>
          <c:yVal>
            <c:numRef>
              <c:f>calc!$E$2:$E$265</c:f>
              <c:numCache>
                <c:ptCount val="264"/>
                <c:pt idx="0">
                  <c:v>6</c:v>
                </c:pt>
                <c:pt idx="1">
                  <c:v>6</c:v>
                </c:pt>
                <c:pt idx="2">
                  <c:v>5.981969223397453</c:v>
                </c:pt>
                <c:pt idx="3">
                  <c:v>5.963891030137107</c:v>
                </c:pt>
                <c:pt idx="4">
                  <c:v>5.945768065498798</c:v>
                </c:pt>
                <c:pt idx="5">
                  <c:v>5.927600414569665</c:v>
                </c:pt>
                <c:pt idx="6">
                  <c:v>5.909388162102941</c:v>
                </c:pt>
                <c:pt idx="7">
                  <c:v>5.891131392883098</c:v>
                </c:pt>
                <c:pt idx="8">
                  <c:v>5.872830191725645</c:v>
                </c:pt>
                <c:pt idx="9">
                  <c:v>5.854484643476863</c:v>
                </c:pt>
                <c:pt idx="10">
                  <c:v>5.836094833013548</c:v>
                </c:pt>
                <c:pt idx="11">
                  <c:v>5.817660845242742</c:v>
                </c:pt>
                <c:pt idx="12">
                  <c:v>5.799182765101462</c:v>
                </c:pt>
                <c:pt idx="13">
                  <c:v>5.780660677556439</c:v>
                </c:pt>
                <c:pt idx="14">
                  <c:v>5.762094667603833</c:v>
                </c:pt>
                <c:pt idx="15">
                  <c:v>5.743484820268963</c:v>
                </c:pt>
                <c:pt idx="16">
                  <c:v>5.724831220606029</c:v>
                </c:pt>
                <c:pt idx="17">
                  <c:v>5.706133953697826</c:v>
                </c:pt>
                <c:pt idx="18">
                  <c:v>5.687393104655468</c:v>
                </c:pt>
                <c:pt idx="19">
                  <c:v>5.668608758618096</c:v>
                </c:pt>
                <c:pt idx="20">
                  <c:v>5.649781000752592</c:v>
                </c:pt>
                <c:pt idx="21">
                  <c:v>5.630909916253287</c:v>
                </c:pt>
                <c:pt idx="22">
                  <c:v>5.6119955903416745</c:v>
                </c:pt>
                <c:pt idx="23">
                  <c:v>5.593038108266105</c:v>
                </c:pt>
                <c:pt idx="24">
                  <c:v>5.574037555301501</c:v>
                </c:pt>
                <c:pt idx="25">
                  <c:v>5.55499401674905</c:v>
                </c:pt>
                <c:pt idx="26">
                  <c:v>5.535907577935905</c:v>
                </c:pt>
                <c:pt idx="27">
                  <c:v>5.516778324214885</c:v>
                </c:pt>
                <c:pt idx="28">
                  <c:v>5.497606340964163</c:v>
                </c:pt>
                <c:pt idx="29">
                  <c:v>5.4783917135869675</c:v>
                </c:pt>
                <c:pt idx="30">
                  <c:v>5.459134527511269</c:v>
                </c:pt>
                <c:pt idx="31">
                  <c:v>5.439834868189468</c:v>
                </c:pt>
                <c:pt idx="32">
                  <c:v>5.420492821098089</c:v>
                </c:pt>
                <c:pt idx="33">
                  <c:v>5.401108471737459</c:v>
                </c:pt>
                <c:pt idx="34">
                  <c:v>5.381681905631394</c:v>
                </c:pt>
                <c:pt idx="35">
                  <c:v>5.362213208326887</c:v>
                </c:pt>
                <c:pt idx="36">
                  <c:v>5.34270246539378</c:v>
                </c:pt>
                <c:pt idx="37">
                  <c:v>5.323149762424448</c:v>
                </c:pt>
                <c:pt idx="38">
                  <c:v>5.303555185033481</c:v>
                </c:pt>
                <c:pt idx="39">
                  <c:v>5.283918818857351</c:v>
                </c:pt>
                <c:pt idx="40">
                  <c:v>5.264240749554092</c:v>
                </c:pt>
                <c:pt idx="41">
                  <c:v>5.244521062802974</c:v>
                </c:pt>
                <c:pt idx="42">
                  <c:v>5.224759844304173</c:v>
                </c:pt>
                <c:pt idx="43">
                  <c:v>5.204957179778442</c:v>
                </c:pt>
                <c:pt idx="44">
                  <c:v>5.185113154966781</c:v>
                </c:pt>
                <c:pt idx="45">
                  <c:v>5.165227855630103</c:v>
                </c:pt>
                <c:pt idx="46">
                  <c:v>5.145301367548901</c:v>
                </c:pt>
                <c:pt idx="47">
                  <c:v>5.1253337765229166</c:v>
                </c:pt>
                <c:pt idx="48">
                  <c:v>5.105325168370799</c:v>
                </c:pt>
                <c:pt idx="49">
                  <c:v>5.08527562892977</c:v>
                </c:pt>
                <c:pt idx="50">
                  <c:v>5.06518524405529</c:v>
                </c:pt>
                <c:pt idx="51">
                  <c:v>5.045054099620712</c:v>
                </c:pt>
                <c:pt idx="52">
                  <c:v>5.024882281516943</c:v>
                </c:pt>
                <c:pt idx="53">
                  <c:v>5.004669875652106</c:v>
                </c:pt>
                <c:pt idx="54">
                  <c:v>4.984416967951194</c:v>
                </c:pt>
                <c:pt idx="55">
                  <c:v>4.9641236443557295</c:v>
                </c:pt>
                <c:pt idx="56">
                  <c:v>4.943789990823415</c:v>
                </c:pt>
                <c:pt idx="57">
                  <c:v>4.923416093327793</c:v>
                </c:pt>
                <c:pt idx="58">
                  <c:v>4.903002037857897</c:v>
                </c:pt>
                <c:pt idx="59">
                  <c:v>4.882547910417904</c:v>
                </c:pt>
                <c:pt idx="60">
                  <c:v>4.86205379702679</c:v>
                </c:pt>
                <c:pt idx="61">
                  <c:v>4.841519783717976</c:v>
                </c:pt>
                <c:pt idx="62">
                  <c:v>4.82094595653898</c:v>
                </c:pt>
                <c:pt idx="63">
                  <c:v>4.800332401551071</c:v>
                </c:pt>
                <c:pt idx="64">
                  <c:v>4.779679204828911</c:v>
                </c:pt>
                <c:pt idx="65">
                  <c:v>4.758986452460209</c:v>
                </c:pt>
                <c:pt idx="66">
                  <c:v>4.738254230545363</c:v>
                </c:pt>
                <c:pt idx="67">
                  <c:v>4.7174826251971105</c:v>
                </c:pt>
                <c:pt idx="68">
                  <c:v>4.696671722540176</c:v>
                </c:pt>
                <c:pt idx="69">
                  <c:v>4.675821608710912</c:v>
                </c:pt>
                <c:pt idx="70">
                  <c:v>4.654932369856946</c:v>
                </c:pt>
                <c:pt idx="71">
                  <c:v>4.6340040921368235</c:v>
                </c:pt>
                <c:pt idx="72">
                  <c:v>4.613036861719657</c:v>
                </c:pt>
                <c:pt idx="73">
                  <c:v>4.592030764784763</c:v>
                </c:pt>
                <c:pt idx="74">
                  <c:v>4.5709858875213065</c:v>
                </c:pt>
                <c:pt idx="75">
                  <c:v>4.549902316127948</c:v>
                </c:pt>
                <c:pt idx="76">
                  <c:v>4.528780136812475</c:v>
                </c:pt>
                <c:pt idx="77">
                  <c:v>4.507619435791457</c:v>
                </c:pt>
                <c:pt idx="78">
                  <c:v>4.486420299289874</c:v>
                </c:pt>
                <c:pt idx="79">
                  <c:v>4.465182813540762</c:v>
                </c:pt>
                <c:pt idx="80">
                  <c:v>4.443907064784859</c:v>
                </c:pt>
                <c:pt idx="81">
                  <c:v>4.422593139270234</c:v>
                </c:pt>
                <c:pt idx="82">
                  <c:v>4.401241123251934</c:v>
                </c:pt>
                <c:pt idx="83">
                  <c:v>4.379851102991624</c:v>
                </c:pt>
                <c:pt idx="84">
                  <c:v>4.358423164757219</c:v>
                </c:pt>
                <c:pt idx="85">
                  <c:v>4.33695739482253</c:v>
                </c:pt>
                <c:pt idx="86">
                  <c:v>4.315453879466898</c:v>
                </c:pt>
                <c:pt idx="87">
                  <c:v>4.2939127049748365</c:v>
                </c:pt>
                <c:pt idx="88">
                  <c:v>4.272333957635664</c:v>
                </c:pt>
                <c:pt idx="89">
                  <c:v>4.250717723743145</c:v>
                </c:pt>
                <c:pt idx="90">
                  <c:v>4.2290640895951315</c:v>
                </c:pt>
                <c:pt idx="91">
                  <c:v>4.207373141493191</c:v>
                </c:pt>
                <c:pt idx="92">
                  <c:v>4.185644965742254</c:v>
                </c:pt>
                <c:pt idx="93">
                  <c:v>4.163879648650246</c:v>
                </c:pt>
                <c:pt idx="94">
                  <c:v>4.142077276527722</c:v>
                </c:pt>
                <c:pt idx="95">
                  <c:v>4.120237935687514</c:v>
                </c:pt>
                <c:pt idx="96">
                  <c:v>4.098361712444355</c:v>
                </c:pt>
                <c:pt idx="97">
                  <c:v>4.076448693114527</c:v>
                </c:pt>
                <c:pt idx="98">
                  <c:v>4.05449896401549</c:v>
                </c:pt>
                <c:pt idx="99">
                  <c:v>4.032512611465528</c:v>
                </c:pt>
                <c:pt idx="100">
                  <c:v>4.010489721783376</c:v>
                </c:pt>
                <c:pt idx="101">
                  <c:v>3.988430381287862</c:v>
                </c:pt>
                <c:pt idx="102">
                  <c:v>3.9663346762975467</c:v>
                </c:pt>
                <c:pt idx="103">
                  <c:v>3.9442026931303564</c:v>
                </c:pt>
                <c:pt idx="104">
                  <c:v>3.9220345181032226</c:v>
                </c:pt>
                <c:pt idx="105">
                  <c:v>3.8998302375317175</c:v>
                </c:pt>
                <c:pt idx="106">
                  <c:v>3.8775899377296943</c:v>
                </c:pt>
                <c:pt idx="107">
                  <c:v>3.855313705008922</c:v>
                </c:pt>
                <c:pt idx="108">
                  <c:v>3.8330016256787243</c:v>
                </c:pt>
                <c:pt idx="109">
                  <c:v>3.810653786045618</c:v>
                </c:pt>
                <c:pt idx="110">
                  <c:v>3.7882702724129516</c:v>
                </c:pt>
                <c:pt idx="111">
                  <c:v>3.7658511710805405</c:v>
                </c:pt>
                <c:pt idx="112">
                  <c:v>3.7433965683443082</c:v>
                </c:pt>
                <c:pt idx="113">
                  <c:v>3.7209065504959256</c:v>
                </c:pt>
                <c:pt idx="114">
                  <c:v>3.6983812038224473</c:v>
                </c:pt>
                <c:pt idx="115">
                  <c:v>3.6758206146059527</c:v>
                </c:pt>
                <c:pt idx="116">
                  <c:v>3.653224869123185</c:v>
                </c:pt>
                <c:pt idx="117">
                  <c:v>3.63059405364519</c:v>
                </c:pt>
                <c:pt idx="118">
                  <c:v>3.607928254436956</c:v>
                </c:pt>
                <c:pt idx="119">
                  <c:v>3.585227557757057</c:v>
                </c:pt>
                <c:pt idx="120">
                  <c:v>3.5624920498572896</c:v>
                </c:pt>
                <c:pt idx="121">
                  <c:v>3.539721816982315</c:v>
                </c:pt>
                <c:pt idx="122">
                  <c:v>3.5169169453692994</c:v>
                </c:pt>
                <c:pt idx="123">
                  <c:v>3.4940775212475597</c:v>
                </c:pt>
                <c:pt idx="124">
                  <c:v>3.4712036308381995</c:v>
                </c:pt>
                <c:pt idx="125">
                  <c:v>3.4482953603537547</c:v>
                </c:pt>
                <c:pt idx="126">
                  <c:v>3.4253527959978367</c:v>
                </c:pt>
                <c:pt idx="127">
                  <c:v>3.4023760239647736</c:v>
                </c:pt>
                <c:pt idx="128">
                  <c:v>3.379365130439254</c:v>
                </c:pt>
                <c:pt idx="129">
                  <c:v>3.356320201595973</c:v>
                </c:pt>
                <c:pt idx="130">
                  <c:v>3.333241323599273</c:v>
                </c:pt>
                <c:pt idx="131">
                  <c:v>3.3101285826027906</c:v>
                </c:pt>
                <c:pt idx="132">
                  <c:v>3.286982064749102</c:v>
                </c:pt>
                <c:pt idx="133">
                  <c:v>3.2638018561693682</c:v>
                </c:pt>
                <c:pt idx="134">
                  <c:v>3.2405880429829796</c:v>
                </c:pt>
                <c:pt idx="135">
                  <c:v>3.217340711297206</c:v>
                </c:pt>
                <c:pt idx="136">
                  <c:v>3.194059947206841</c:v>
                </c:pt>
                <c:pt idx="137">
                  <c:v>3.1707458367938504</c:v>
                </c:pt>
                <c:pt idx="138">
                  <c:v>3.1473984661270196</c:v>
                </c:pt>
                <c:pt idx="139">
                  <c:v>3.124017921261604</c:v>
                </c:pt>
                <c:pt idx="140">
                  <c:v>3.1006042882389773</c:v>
                </c:pt>
                <c:pt idx="141">
                  <c:v>3.07715765308628</c:v>
                </c:pt>
                <c:pt idx="142">
                  <c:v>3.0536781018160717</c:v>
                </c:pt>
                <c:pt idx="143">
                  <c:v>3.0301657204259804</c:v>
                </c:pt>
                <c:pt idx="144">
                  <c:v>3.006620594898356</c:v>
                </c:pt>
                <c:pt idx="145">
                  <c:v>2.98304281119992</c:v>
                </c:pt>
                <c:pt idx="146">
                  <c:v>2.9594324552814184</c:v>
                </c:pt>
                <c:pt idx="147">
                  <c:v>2.9357896130772767</c:v>
                </c:pt>
                <c:pt idx="148">
                  <c:v>2.912114370505252</c:v>
                </c:pt>
                <c:pt idx="149">
                  <c:v>2.888406813466089</c:v>
                </c:pt>
                <c:pt idx="150">
                  <c:v>2.864667027843172</c:v>
                </c:pt>
                <c:pt idx="151">
                  <c:v>2.8408950995021858</c:v>
                </c:pt>
                <c:pt idx="152">
                  <c:v>2.8170911142907666</c:v>
                </c:pt>
                <c:pt idx="153">
                  <c:v>2.7932551580381624</c:v>
                </c:pt>
                <c:pt idx="154">
                  <c:v>2.76938731655489</c:v>
                </c:pt>
                <c:pt idx="155">
                  <c:v>2.7454876756323925</c:v>
                </c:pt>
                <c:pt idx="156">
                  <c:v>2.7215563210427005</c:v>
                </c:pt>
                <c:pt idx="157">
                  <c:v>2.6975933385380877</c:v>
                </c:pt>
                <c:pt idx="158">
                  <c:v>2.6735988138507363</c:v>
                </c:pt>
                <c:pt idx="159">
                  <c:v>2.649572832692394</c:v>
                </c:pt>
                <c:pt idx="160">
                  <c:v>2.6255154807540393</c:v>
                </c:pt>
                <c:pt idx="161">
                  <c:v>2.601426843705541</c:v>
                </c:pt>
                <c:pt idx="162">
                  <c:v>2.5773070071953237</c:v>
                </c:pt>
                <c:pt idx="163">
                  <c:v>2.553156056850031</c:v>
                </c:pt>
                <c:pt idx="164">
                  <c:v>2.5289740782741887</c:v>
                </c:pt>
                <c:pt idx="165">
                  <c:v>2.504761157049874</c:v>
                </c:pt>
                <c:pt idx="166">
                  <c:v>2.480517378736378</c:v>
                </c:pt>
                <c:pt idx="167">
                  <c:v>2.4562428288698754</c:v>
                </c:pt>
                <c:pt idx="168">
                  <c:v>2.4319375929630906</c:v>
                </c:pt>
                <c:pt idx="169">
                  <c:v>2.4076017565049677</c:v>
                </c:pt>
                <c:pt idx="170">
                  <c:v>2.383235404960338</c:v>
                </c:pt>
                <c:pt idx="171">
                  <c:v>2.358838623769593</c:v>
                </c:pt>
                <c:pt idx="172">
                  <c:v>2.3344114983483513</c:v>
                </c:pt>
                <c:pt idx="173">
                  <c:v>2.3099541140871347</c:v>
                </c:pt>
                <c:pt idx="174">
                  <c:v>2.2854665563510377</c:v>
                </c:pt>
                <c:pt idx="175">
                  <c:v>2.260948910479402</c:v>
                </c:pt>
                <c:pt idx="176">
                  <c:v>2.23640126178549</c:v>
                </c:pt>
                <c:pt idx="177">
                  <c:v>2.211823695556162</c:v>
                </c:pt>
                <c:pt idx="178">
                  <c:v>2.187216297051549</c:v>
                </c:pt>
                <c:pt idx="179">
                  <c:v>2.1625791515047315</c:v>
                </c:pt>
                <c:pt idx="180">
                  <c:v>2.1379123441214167</c:v>
                </c:pt>
                <c:pt idx="181">
                  <c:v>2.113215960079616</c:v>
                </c:pt>
                <c:pt idx="182">
                  <c:v>2.088490084529325</c:v>
                </c:pt>
                <c:pt idx="183">
                  <c:v>2.0637348025922027</c:v>
                </c:pt>
                <c:pt idx="184">
                  <c:v>2.0389501993612544</c:v>
                </c:pt>
                <c:pt idx="185">
                  <c:v>2.0141363599005127</c:v>
                </c:pt>
                <c:pt idx="186">
                  <c:v>1.9892933692447183</c:v>
                </c:pt>
                <c:pt idx="187">
                  <c:v>1.964421312399006</c:v>
                </c:pt>
                <c:pt idx="188">
                  <c:v>1.939520274338589</c:v>
                </c:pt>
                <c:pt idx="189">
                  <c:v>1.9145903400084432</c:v>
                </c:pt>
                <c:pt idx="190">
                  <c:v>1.889631594322993</c:v>
                </c:pt>
                <c:pt idx="191">
                  <c:v>1.8646441221658003</c:v>
                </c:pt>
                <c:pt idx="192">
                  <c:v>1.8396280083892522</c:v>
                </c:pt>
                <c:pt idx="193">
                  <c:v>1.8145833378142493</c:v>
                </c:pt>
                <c:pt idx="194">
                  <c:v>1.7895101952298953</c:v>
                </c:pt>
                <c:pt idx="195">
                  <c:v>1.764408665393189</c:v>
                </c:pt>
                <c:pt idx="196">
                  <c:v>1.739278833028715</c:v>
                </c:pt>
                <c:pt idx="197">
                  <c:v>1.7141207828283367</c:v>
                </c:pt>
                <c:pt idx="198">
                  <c:v>1.6889345994508904</c:v>
                </c:pt>
                <c:pt idx="199">
                  <c:v>1.6637203675218801</c:v>
                </c:pt>
                <c:pt idx="200">
                  <c:v>1.6384781716331727</c:v>
                </c:pt>
                <c:pt idx="201">
                  <c:v>1.6132080963426922</c:v>
                </c:pt>
                <c:pt idx="202">
                  <c:v>1.587910226174122</c:v>
                </c:pt>
                <c:pt idx="203">
                  <c:v>1.5625846456165977</c:v>
                </c:pt>
                <c:pt idx="204">
                  <c:v>1.5372314391244108</c:v>
                </c:pt>
                <c:pt idx="205">
                  <c:v>1.511850691116707</c:v>
                </c:pt>
                <c:pt idx="206">
                  <c:v>1.4864424859771876</c:v>
                </c:pt>
                <c:pt idx="207">
                  <c:v>1.461006908053812</c:v>
                </c:pt>
                <c:pt idx="208">
                  <c:v>1.4355440416585008</c:v>
                </c:pt>
                <c:pt idx="209">
                  <c:v>1.4100539710668398</c:v>
                </c:pt>
                <c:pt idx="210">
                  <c:v>1.3845367805177844</c:v>
                </c:pt>
                <c:pt idx="211">
                  <c:v>1.3589925542133683</c:v>
                </c:pt>
                <c:pt idx="212">
                  <c:v>1.3334213763184088</c:v>
                </c:pt>
                <c:pt idx="213">
                  <c:v>1.3078233309602139</c:v>
                </c:pt>
                <c:pt idx="214">
                  <c:v>1.282198502228292</c:v>
                </c:pt>
                <c:pt idx="215">
                  <c:v>1.2565469741740642</c:v>
                </c:pt>
                <c:pt idx="216">
                  <c:v>1.2308688308105733</c:v>
                </c:pt>
                <c:pt idx="217">
                  <c:v>1.2051641561121968</c:v>
                </c:pt>
                <c:pt idx="218">
                  <c:v>1.179433034014358</c:v>
                </c:pt>
                <c:pt idx="219">
                  <c:v>1.1536755484132417</c:v>
                </c:pt>
                <c:pt idx="220">
                  <c:v>1.127891783165511</c:v>
                </c:pt>
                <c:pt idx="221">
                  <c:v>1.1020818220880209</c:v>
                </c:pt>
                <c:pt idx="222">
                  <c:v>1.0762457489575352</c:v>
                </c:pt>
                <c:pt idx="223">
                  <c:v>1.0503836475104462</c:v>
                </c:pt>
                <c:pt idx="224">
                  <c:v>1.0244956014424949</c:v>
                </c:pt>
                <c:pt idx="225">
                  <c:v>0.9985816944084869</c:v>
                </c:pt>
                <c:pt idx="226">
                  <c:v>0.9726420100220192</c:v>
                </c:pt>
                <c:pt idx="227">
                  <c:v>0.9466766318551985</c:v>
                </c:pt>
                <c:pt idx="228">
                  <c:v>0.9206856434383646</c:v>
                </c:pt>
                <c:pt idx="229">
                  <c:v>0.8946691282598183</c:v>
                </c:pt>
                <c:pt idx="230">
                  <c:v>0.8686271697655421</c:v>
                </c:pt>
                <c:pt idx="231">
                  <c:v>0.8425598513589296</c:v>
                </c:pt>
                <c:pt idx="232">
                  <c:v>0.8164672564005127</c:v>
                </c:pt>
                <c:pt idx="233">
                  <c:v>0.7903494682076886</c:v>
                </c:pt>
                <c:pt idx="234">
                  <c:v>0.7642065700544514</c:v>
                </c:pt>
                <c:pt idx="235">
                  <c:v>0.7380386451711205</c:v>
                </c:pt>
                <c:pt idx="236">
                  <c:v>0.7118457767440729</c:v>
                </c:pt>
                <c:pt idx="237">
                  <c:v>0.6856280479154782</c:v>
                </c:pt>
                <c:pt idx="238">
                  <c:v>0.6593855417830286</c:v>
                </c:pt>
                <c:pt idx="239">
                  <c:v>0.6331183413996762</c:v>
                </c:pt>
                <c:pt idx="240">
                  <c:v>0.6068265297733673</c:v>
                </c:pt>
                <c:pt idx="241">
                  <c:v>0.5805101898667813</c:v>
                </c:pt>
                <c:pt idx="242">
                  <c:v>0.5541694045970669</c:v>
                </c:pt>
                <c:pt idx="243">
                  <c:v>0.5278042568355819</c:v>
                </c:pt>
                <c:pt idx="244">
                  <c:v>0.5014148294076319</c:v>
                </c:pt>
                <c:pt idx="245">
                  <c:v>0.4750012050922141</c:v>
                </c:pt>
                <c:pt idx="246">
                  <c:v>0.4485634666217564</c:v>
                </c:pt>
                <c:pt idx="247">
                  <c:v>0.4221016966818638</c:v>
                </c:pt>
                <c:pt idx="248">
                  <c:v>0.39561597791105996</c:v>
                </c:pt>
                <c:pt idx="249">
                  <c:v>0.3691063929005338</c:v>
                </c:pt>
                <c:pt idx="250">
                  <c:v>0.3425730241938867</c:v>
                </c:pt>
                <c:pt idx="251">
                  <c:v>0.3160159542868781</c:v>
                </c:pt>
                <c:pt idx="252">
                  <c:v>0.28943526562717636</c:v>
                </c:pt>
                <c:pt idx="253">
                  <c:v>0.262831040614107</c:v>
                </c:pt>
                <c:pt idx="254">
                  <c:v>0.23620336159840338</c:v>
                </c:pt>
                <c:pt idx="255">
                  <c:v>0.2095523108819597</c:v>
                </c:pt>
                <c:pt idx="256">
                  <c:v>0.18287797071758316</c:v>
                </c:pt>
                <c:pt idx="257">
                  <c:v>0.15618042330874715</c:v>
                </c:pt>
                <c:pt idx="258">
                  <c:v>0.1294597508093478</c:v>
                </c:pt>
                <c:pt idx="259">
                  <c:v>0.10271603532345885</c:v>
                </c:pt>
                <c:pt idx="260">
                  <c:v>0.07594935890508925</c:v>
                </c:pt>
                <c:pt idx="261">
                  <c:v>0.04915980355794236</c:v>
                </c:pt>
                <c:pt idx="262">
                  <c:v>0.022347451235175342</c:v>
                </c:pt>
                <c:pt idx="263">
                  <c:v>0</c:v>
                </c:pt>
              </c:numCache>
            </c:numRef>
          </c:yVal>
          <c:smooth val="1"/>
        </c:ser>
        <c:axId val="41653925"/>
        <c:axId val="39341006"/>
      </c:scatterChart>
      <c:valAx>
        <c:axId val="41653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t сек</a:t>
                </a:r>
              </a:p>
            </c:rich>
          </c:tx>
          <c:layout>
            <c:manualLayout>
              <c:xMode val="factor"/>
              <c:yMode val="factor"/>
              <c:x val="0.06525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41006"/>
        <c:crosses val="autoZero"/>
        <c:crossBetween val="midCat"/>
        <c:dispUnits/>
      </c:valAx>
      <c:valAx>
        <c:axId val="393410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539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18</xdr:row>
      <xdr:rowOff>28575</xdr:rowOff>
    </xdr:from>
    <xdr:to>
      <xdr:col>10</xdr:col>
      <xdr:colOff>638175</xdr:colOff>
      <xdr:row>29</xdr:row>
      <xdr:rowOff>57150</xdr:rowOff>
    </xdr:to>
    <xdr:graphicFrame>
      <xdr:nvGraphicFramePr>
        <xdr:cNvPr id="1" name="Chart 2"/>
        <xdr:cNvGraphicFramePr/>
      </xdr:nvGraphicFramePr>
      <xdr:xfrm>
        <a:off x="3714750" y="3286125"/>
        <a:ext cx="3514725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28575</xdr:colOff>
      <xdr:row>19</xdr:row>
      <xdr:rowOff>152400</xdr:rowOff>
    </xdr:from>
    <xdr:to>
      <xdr:col>19</xdr:col>
      <xdr:colOff>381000</xdr:colOff>
      <xdr:row>37</xdr:row>
      <xdr:rowOff>180975</xdr:rowOff>
    </xdr:to>
    <xdr:graphicFrame>
      <xdr:nvGraphicFramePr>
        <xdr:cNvPr id="2" name="Chart 3"/>
        <xdr:cNvGraphicFramePr/>
      </xdr:nvGraphicFramePr>
      <xdr:xfrm>
        <a:off x="7286625" y="3609975"/>
        <a:ext cx="447675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28575</xdr:colOff>
      <xdr:row>3</xdr:row>
      <xdr:rowOff>19050</xdr:rowOff>
    </xdr:from>
    <xdr:to>
      <xdr:col>19</xdr:col>
      <xdr:colOff>381000</xdr:colOff>
      <xdr:row>19</xdr:row>
      <xdr:rowOff>123825</xdr:rowOff>
    </xdr:to>
    <xdr:graphicFrame>
      <xdr:nvGraphicFramePr>
        <xdr:cNvPr id="3" name="Chart 4"/>
        <xdr:cNvGraphicFramePr/>
      </xdr:nvGraphicFramePr>
      <xdr:xfrm>
        <a:off x="7286625" y="428625"/>
        <a:ext cx="4476750" cy="3152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123825</xdr:colOff>
      <xdr:row>15</xdr:row>
      <xdr:rowOff>114300</xdr:rowOff>
    </xdr:from>
    <xdr:to>
      <xdr:col>7</xdr:col>
      <xdr:colOff>619125</xdr:colOff>
      <xdr:row>17</xdr:row>
      <xdr:rowOff>47625</xdr:rowOff>
    </xdr:to>
    <xdr:sp>
      <xdr:nvSpPr>
        <xdr:cNvPr id="4" name="AutoShape 6"/>
        <xdr:cNvSpPr>
          <a:spLocks/>
        </xdr:cNvSpPr>
      </xdr:nvSpPr>
      <xdr:spPr>
        <a:xfrm>
          <a:off x="3914775" y="2819400"/>
          <a:ext cx="495300" cy="276225"/>
        </a:xfrm>
        <a:prstGeom prst="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PrintsWithSheet="0"/>
  </xdr:twoCellAnchor>
  <xdr:twoCellAnchor>
    <xdr:from>
      <xdr:col>6</xdr:col>
      <xdr:colOff>28575</xdr:colOff>
      <xdr:row>29</xdr:row>
      <xdr:rowOff>85725</xdr:rowOff>
    </xdr:from>
    <xdr:to>
      <xdr:col>10</xdr:col>
      <xdr:colOff>638175</xdr:colOff>
      <xdr:row>37</xdr:row>
      <xdr:rowOff>180975</xdr:rowOff>
    </xdr:to>
    <xdr:graphicFrame>
      <xdr:nvGraphicFramePr>
        <xdr:cNvPr id="5" name="Chart 16"/>
        <xdr:cNvGraphicFramePr/>
      </xdr:nvGraphicFramePr>
      <xdr:xfrm>
        <a:off x="3724275" y="5305425"/>
        <a:ext cx="3505200" cy="1600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ocki-ars.rocketworkshop.net/" TargetMode="External" /><Relationship Id="rId2" Type="http://schemas.openxmlformats.org/officeDocument/2006/relationships/hyperlink" Target="http://kia-soft.narod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N6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25" style="118" customWidth="1"/>
    <col min="2" max="13" width="11.375" style="118" customWidth="1"/>
    <col min="14" max="16384" width="9.125" style="118" customWidth="1"/>
  </cols>
  <sheetData>
    <row r="1" s="121" customFormat="1" ht="6.75" customHeight="1">
      <c r="E1" s="122"/>
    </row>
    <row r="2" spans="7:9" s="121" customFormat="1" ht="12.75">
      <c r="G2" s="238" t="s">
        <v>70</v>
      </c>
      <c r="H2" s="238"/>
      <c r="I2" s="238"/>
    </row>
    <row r="3" spans="5:9" s="121" customFormat="1" ht="23.25" customHeight="1">
      <c r="E3" s="122"/>
      <c r="G3" s="239" t="s">
        <v>236</v>
      </c>
      <c r="H3" s="239"/>
      <c r="I3" s="239"/>
    </row>
    <row r="4" spans="2:14" s="121" customFormat="1" ht="12.75">
      <c r="B4" s="241" t="s">
        <v>175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120"/>
    </row>
    <row r="5" spans="2:14" s="121" customFormat="1" ht="12.75">
      <c r="B5" s="242" t="s">
        <v>79</v>
      </c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123"/>
    </row>
    <row r="6" spans="2:14" s="121" customFormat="1" ht="12.75">
      <c r="B6" s="242" t="s">
        <v>230</v>
      </c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123"/>
    </row>
    <row r="7" spans="2:13" s="121" customFormat="1" ht="12.75">
      <c r="B7" s="241" t="s">
        <v>174</v>
      </c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</row>
    <row r="8" spans="2:13" s="121" customFormat="1" ht="12.75">
      <c r="B8" s="242" t="s">
        <v>80</v>
      </c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</row>
    <row r="9" spans="2:13" s="121" customFormat="1" ht="12.75">
      <c r="B9" s="242" t="s">
        <v>81</v>
      </c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</row>
    <row r="10" spans="2:13" s="121" customFormat="1" ht="12.75">
      <c r="B10" s="240" t="s">
        <v>148</v>
      </c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</row>
    <row r="11" spans="2:13" s="121" customFormat="1" ht="12.75">
      <c r="B11" s="241" t="s">
        <v>173</v>
      </c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</row>
    <row r="12" spans="2:13" s="121" customFormat="1" ht="12.75">
      <c r="B12" s="242" t="s">
        <v>82</v>
      </c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</row>
    <row r="13" spans="2:13" s="121" customFormat="1" ht="12.75">
      <c r="B13" s="242" t="s">
        <v>83</v>
      </c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</row>
    <row r="14" spans="2:13" s="121" customFormat="1" ht="12.75">
      <c r="B14" s="242" t="s">
        <v>84</v>
      </c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</row>
    <row r="15" spans="2:13" s="121" customFormat="1" ht="12.75">
      <c r="B15" s="242" t="s">
        <v>85</v>
      </c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</row>
    <row r="16" spans="2:13" s="121" customFormat="1" ht="12.75">
      <c r="B16" s="242" t="s">
        <v>164</v>
      </c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</row>
    <row r="17" spans="2:13" s="121" customFormat="1" ht="12.75">
      <c r="B17" s="240" t="s">
        <v>166</v>
      </c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</row>
    <row r="18" spans="2:14" s="121" customFormat="1" ht="12.75">
      <c r="B18" s="241" t="s">
        <v>172</v>
      </c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123"/>
    </row>
    <row r="19" spans="2:13" s="121" customFormat="1" ht="12.75">
      <c r="B19" s="240" t="s">
        <v>165</v>
      </c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</row>
    <row r="20" spans="2:13" s="121" customFormat="1" ht="12.75">
      <c r="B20" s="241" t="s">
        <v>171</v>
      </c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</row>
    <row r="21" spans="2:13" s="121" customFormat="1" ht="12.75">
      <c r="B21" s="240" t="s">
        <v>108</v>
      </c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</row>
    <row r="22" spans="2:13" s="121" customFormat="1" ht="12.75">
      <c r="B22" s="241" t="s">
        <v>170</v>
      </c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</row>
    <row r="23" spans="2:13" s="121" customFormat="1" ht="12.75">
      <c r="B23" s="242" t="s">
        <v>86</v>
      </c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</row>
    <row r="24" spans="2:13" s="121" customFormat="1" ht="12.75">
      <c r="B24" s="240" t="s">
        <v>87</v>
      </c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</row>
    <row r="25" spans="2:13" s="121" customFormat="1" ht="9" customHeight="1"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</row>
    <row r="26" spans="2:13" s="121" customFormat="1" ht="12.75">
      <c r="B26" s="246" t="s">
        <v>149</v>
      </c>
      <c r="C26" s="246"/>
      <c r="L26" s="243" t="s">
        <v>71</v>
      </c>
      <c r="M26" s="243"/>
    </row>
    <row r="27" spans="2:3" s="121" customFormat="1" ht="8.25" customHeight="1">
      <c r="B27" s="128"/>
      <c r="C27" s="128"/>
    </row>
    <row r="28" spans="2:6" s="121" customFormat="1" ht="12.75">
      <c r="B28" s="129" t="s">
        <v>169</v>
      </c>
      <c r="C28" s="128"/>
      <c r="D28" s="244" t="s">
        <v>73</v>
      </c>
      <c r="E28" s="247"/>
      <c r="F28" s="247"/>
    </row>
    <row r="29" spans="4:6" s="121" customFormat="1" ht="12.75">
      <c r="D29" s="244" t="s">
        <v>74</v>
      </c>
      <c r="E29" s="245"/>
      <c r="F29" s="245"/>
    </row>
    <row r="30" spans="2:11" s="125" customFormat="1" ht="12.75">
      <c r="B30" s="230"/>
      <c r="C30" s="230"/>
      <c r="D30" s="230"/>
      <c r="E30" s="230"/>
      <c r="F30" s="230"/>
      <c r="G30" s="230"/>
      <c r="H30" s="230"/>
      <c r="I30" s="230"/>
      <c r="J30" s="230"/>
      <c r="K30" s="230"/>
    </row>
    <row r="31" spans="1:13" s="125" customFormat="1" ht="7.5" customHeight="1">
      <c r="A31" s="126"/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124"/>
      <c r="M31" s="124"/>
    </row>
    <row r="32" spans="2:13" s="126" customFormat="1" ht="12.75">
      <c r="B32" s="127" t="s">
        <v>234</v>
      </c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</row>
    <row r="33" spans="2:8" s="126" customFormat="1" ht="12.75">
      <c r="B33" s="127" t="s">
        <v>155</v>
      </c>
      <c r="C33" s="127"/>
      <c r="D33" s="127"/>
      <c r="E33" s="127"/>
      <c r="F33" s="127"/>
      <c r="G33" s="127"/>
      <c r="H33" s="127"/>
    </row>
    <row r="34" spans="2:8" s="126" customFormat="1" ht="12.75">
      <c r="B34" s="127" t="s">
        <v>154</v>
      </c>
      <c r="C34" s="127"/>
      <c r="D34" s="127"/>
      <c r="E34" s="127"/>
      <c r="F34" s="127"/>
      <c r="G34" s="127"/>
      <c r="H34" s="127"/>
    </row>
    <row r="35" spans="2:8" s="126" customFormat="1" ht="12.75">
      <c r="B35" s="127" t="s">
        <v>156</v>
      </c>
      <c r="C35" s="127"/>
      <c r="D35" s="127"/>
      <c r="E35" s="127"/>
      <c r="F35" s="127"/>
      <c r="G35" s="127"/>
      <c r="H35" s="127"/>
    </row>
    <row r="36" spans="2:8" s="126" customFormat="1" ht="12.75">
      <c r="B36" s="127" t="s">
        <v>157</v>
      </c>
      <c r="C36" s="127"/>
      <c r="D36" s="127"/>
      <c r="E36" s="127"/>
      <c r="F36" s="127"/>
      <c r="G36" s="127"/>
      <c r="H36" s="127"/>
    </row>
    <row r="37" s="126" customFormat="1" ht="12.75">
      <c r="B37" s="126" t="s">
        <v>158</v>
      </c>
    </row>
    <row r="38" s="126" customFormat="1" ht="12.75"/>
    <row r="39" spans="2:13" s="126" customFormat="1" ht="12.75">
      <c r="B39" s="127" t="s">
        <v>152</v>
      </c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</row>
    <row r="40" s="126" customFormat="1" ht="12.75">
      <c r="B40" s="127" t="s">
        <v>159</v>
      </c>
    </row>
    <row r="41" s="126" customFormat="1" ht="12.75">
      <c r="B41" s="127" t="s">
        <v>160</v>
      </c>
    </row>
    <row r="42" s="126" customFormat="1" ht="12.75">
      <c r="B42" s="127" t="s">
        <v>161</v>
      </c>
    </row>
    <row r="43" s="126" customFormat="1" ht="12.75"/>
    <row r="44" s="126" customFormat="1" ht="12.75">
      <c r="B44" s="126" t="s">
        <v>153</v>
      </c>
    </row>
    <row r="45" s="126" customFormat="1" ht="12.75">
      <c r="B45" s="127" t="s">
        <v>162</v>
      </c>
    </row>
    <row r="46" s="126" customFormat="1" ht="12.75">
      <c r="B46" s="127" t="s">
        <v>151</v>
      </c>
    </row>
    <row r="47" s="126" customFormat="1" ht="12.75">
      <c r="B47" s="127" t="s">
        <v>163</v>
      </c>
    </row>
    <row r="48" s="126" customFormat="1" ht="12.75">
      <c r="B48" s="127" t="s">
        <v>168</v>
      </c>
    </row>
    <row r="49" s="119" customFormat="1" ht="15.75"/>
    <row r="50" s="126" customFormat="1" ht="12.75">
      <c r="B50" s="126" t="s">
        <v>227</v>
      </c>
    </row>
    <row r="51" s="126" customFormat="1" ht="12.75">
      <c r="B51" s="127" t="s">
        <v>228</v>
      </c>
    </row>
    <row r="52" s="126" customFormat="1" ht="12.75">
      <c r="B52" s="127"/>
    </row>
    <row r="53" s="126" customFormat="1" ht="12.75">
      <c r="B53" s="126" t="s">
        <v>229</v>
      </c>
    </row>
    <row r="54" s="126" customFormat="1" ht="12.75">
      <c r="B54" s="127" t="s">
        <v>232</v>
      </c>
    </row>
    <row r="55" s="119" customFormat="1" ht="15.75">
      <c r="B55" s="119" t="s">
        <v>233</v>
      </c>
    </row>
    <row r="56" s="119" customFormat="1" ht="15.75">
      <c r="B56" s="119" t="s">
        <v>235</v>
      </c>
    </row>
    <row r="57" s="119" customFormat="1" ht="15.75"/>
    <row r="58" s="126" customFormat="1" ht="12.75">
      <c r="B58" s="126" t="s">
        <v>237</v>
      </c>
    </row>
    <row r="59" s="126" customFormat="1" ht="12.75">
      <c r="B59" s="127" t="s">
        <v>238</v>
      </c>
    </row>
    <row r="60" spans="2:13" s="119" customFormat="1" ht="15.75">
      <c r="B60" s="232"/>
      <c r="C60" s="232"/>
      <c r="D60" s="232"/>
      <c r="E60" s="232"/>
      <c r="F60" s="232"/>
      <c r="G60" s="232"/>
      <c r="H60" s="232"/>
      <c r="I60" s="232"/>
      <c r="J60" s="232"/>
      <c r="K60" s="232"/>
      <c r="L60" s="207"/>
      <c r="M60" s="207"/>
    </row>
    <row r="61" spans="2:13" s="119" customFormat="1" ht="15.75">
      <c r="B61" s="232"/>
      <c r="C61" s="232"/>
      <c r="D61" s="232"/>
      <c r="E61" s="232"/>
      <c r="F61" s="232"/>
      <c r="G61" s="232"/>
      <c r="H61" s="232"/>
      <c r="I61" s="232"/>
      <c r="J61" s="232"/>
      <c r="K61" s="232"/>
      <c r="L61" s="207"/>
      <c r="M61" s="207"/>
    </row>
  </sheetData>
  <sheetProtection password="E2E3" sheet="1" objects="1" scenarios="1"/>
  <mergeCells count="27">
    <mergeCell ref="L26:M26"/>
    <mergeCell ref="B20:M20"/>
    <mergeCell ref="B21:M21"/>
    <mergeCell ref="B14:M14"/>
    <mergeCell ref="B15:M15"/>
    <mergeCell ref="D29:F29"/>
    <mergeCell ref="B26:C26"/>
    <mergeCell ref="D28:F28"/>
    <mergeCell ref="B22:M22"/>
    <mergeCell ref="B23:M23"/>
    <mergeCell ref="B24:M24"/>
    <mergeCell ref="B4:M4"/>
    <mergeCell ref="B5:M5"/>
    <mergeCell ref="B16:M16"/>
    <mergeCell ref="B17:M17"/>
    <mergeCell ref="B6:M6"/>
    <mergeCell ref="B9:M9"/>
    <mergeCell ref="G2:I2"/>
    <mergeCell ref="G3:I3"/>
    <mergeCell ref="B19:M19"/>
    <mergeCell ref="B7:M7"/>
    <mergeCell ref="B8:M8"/>
    <mergeCell ref="B18:M18"/>
    <mergeCell ref="B10:M10"/>
    <mergeCell ref="B11:M11"/>
    <mergeCell ref="B12:M12"/>
    <mergeCell ref="B13:M13"/>
  </mergeCells>
  <hyperlinks>
    <hyperlink ref="D29" r:id="rId1" display="http://rocki-ars.rocketworkshop.net/"/>
    <hyperlink ref="D28" r:id="rId2" display="http://kia-soft.narod.ru/"/>
  </hyperlinks>
  <printOptions/>
  <pageMargins left="0.75" right="0.75" top="1" bottom="1" header="0.5" footer="0.5"/>
  <pageSetup fitToHeight="1" fitToWidth="1"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B1:T41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 customHeight="1"/>
  <cols>
    <col min="1" max="1" width="0.6171875" style="16" customWidth="1"/>
    <col min="2" max="2" width="22.625" style="25" customWidth="1"/>
    <col min="3" max="3" width="5.25390625" style="43" customWidth="1"/>
    <col min="4" max="4" width="10.125" style="44" customWidth="1"/>
    <col min="5" max="5" width="5.125" style="25" customWidth="1"/>
    <col min="6" max="6" width="4.75390625" style="45" customWidth="1"/>
    <col min="7" max="7" width="1.25" style="25" customWidth="1"/>
    <col min="8" max="8" width="19.375" style="25" customWidth="1"/>
    <col min="9" max="9" width="6.75390625" style="43" customWidth="1"/>
    <col min="10" max="10" width="10.625" style="46" customWidth="1"/>
    <col min="11" max="11" width="8.75390625" style="25" customWidth="1"/>
    <col min="12" max="12" width="10.375" style="25" customWidth="1"/>
    <col min="13" max="13" width="12.25390625" style="25" customWidth="1"/>
    <col min="14" max="15" width="5.25390625" style="25" customWidth="1"/>
    <col min="16" max="20" width="5.25390625" style="16" customWidth="1"/>
    <col min="21" max="16384" width="9.125" style="16" customWidth="1"/>
  </cols>
  <sheetData>
    <row r="1" spans="2:20" ht="3.75" customHeight="1" thickBot="1">
      <c r="B1" s="35"/>
      <c r="C1" s="36"/>
      <c r="D1" s="39"/>
      <c r="E1" s="37"/>
      <c r="F1" s="55"/>
      <c r="G1" s="37"/>
      <c r="H1" s="37"/>
      <c r="I1" s="36"/>
      <c r="J1" s="56"/>
      <c r="K1" s="37"/>
      <c r="L1" s="37"/>
      <c r="M1" s="37"/>
      <c r="N1" s="37"/>
      <c r="O1" s="37"/>
      <c r="P1" s="57"/>
      <c r="Q1" s="57"/>
      <c r="R1" s="57"/>
      <c r="S1" s="57"/>
      <c r="T1" s="58"/>
    </row>
    <row r="2" spans="2:20" s="3" customFormat="1" ht="17.25" customHeight="1" thickBot="1">
      <c r="B2" s="251" t="s">
        <v>78</v>
      </c>
      <c r="C2" s="252"/>
      <c r="D2" s="252"/>
      <c r="E2" s="252"/>
      <c r="F2" s="50"/>
      <c r="G2" s="248" t="s">
        <v>253</v>
      </c>
      <c r="H2" s="249"/>
      <c r="I2" s="249"/>
      <c r="J2" s="249"/>
      <c r="K2" s="250"/>
      <c r="L2" s="51" t="s">
        <v>69</v>
      </c>
      <c r="M2" s="52" t="s">
        <v>244</v>
      </c>
      <c r="N2" s="53"/>
      <c r="O2" s="53"/>
      <c r="P2" s="53"/>
      <c r="Q2" s="53"/>
      <c r="R2" s="53"/>
      <c r="S2" s="53"/>
      <c r="T2" s="54" t="s">
        <v>70</v>
      </c>
    </row>
    <row r="3" spans="2:20" s="69" customFormat="1" ht="11.25" customHeight="1">
      <c r="B3" s="113" t="s">
        <v>116</v>
      </c>
      <c r="C3" s="103"/>
      <c r="D3" s="103"/>
      <c r="E3" s="103"/>
      <c r="F3" s="104"/>
      <c r="H3" s="105"/>
      <c r="I3" s="105"/>
      <c r="J3" s="105"/>
      <c r="K3" s="105"/>
      <c r="L3" s="106"/>
      <c r="M3" s="107"/>
      <c r="N3" s="108"/>
      <c r="O3" s="108"/>
      <c r="P3" s="108"/>
      <c r="Q3" s="108"/>
      <c r="R3" s="108"/>
      <c r="S3" s="108"/>
      <c r="T3" s="109"/>
    </row>
    <row r="4" spans="2:20" s="13" customFormat="1" ht="18" customHeight="1">
      <c r="B4" s="133" t="s">
        <v>167</v>
      </c>
      <c r="C4" s="117"/>
      <c r="D4" s="117"/>
      <c r="E4" s="68"/>
      <c r="F4" s="5"/>
      <c r="G4" s="6"/>
      <c r="H4" s="7" t="s">
        <v>45</v>
      </c>
      <c r="I4" s="7"/>
      <c r="J4" s="7"/>
      <c r="K4" s="8"/>
      <c r="L4" s="9"/>
      <c r="M4" s="10"/>
      <c r="N4" s="10"/>
      <c r="O4" s="11"/>
      <c r="P4" s="4"/>
      <c r="Q4" s="4"/>
      <c r="R4" s="4"/>
      <c r="S4" s="4"/>
      <c r="T4" s="12"/>
    </row>
    <row r="5" spans="2:20" ht="18" customHeight="1">
      <c r="B5" s="132" t="s">
        <v>34</v>
      </c>
      <c r="C5" s="24"/>
      <c r="D5" s="102">
        <v>2</v>
      </c>
      <c r="E5" s="19"/>
      <c r="F5" s="26">
        <f>IF((pro&gt;0)*(pro&lt;21),"","error")</f>
      </c>
      <c r="G5" s="21"/>
      <c r="H5" s="19" t="s">
        <v>176</v>
      </c>
      <c r="I5" s="134" t="s">
        <v>47</v>
      </c>
      <c r="J5" s="28">
        <v>1.08</v>
      </c>
      <c r="K5" s="23" t="s">
        <v>13</v>
      </c>
      <c r="L5" s="2"/>
      <c r="M5" s="14"/>
      <c r="N5" s="14"/>
      <c r="O5" s="14"/>
      <c r="P5" s="14"/>
      <c r="Q5" s="14"/>
      <c r="R5" s="14"/>
      <c r="S5" s="14"/>
      <c r="T5" s="15"/>
    </row>
    <row r="6" spans="2:20" ht="13.5" customHeight="1">
      <c r="B6" s="130" t="s">
        <v>42</v>
      </c>
      <c r="C6" s="27" t="s">
        <v>91</v>
      </c>
      <c r="D6" s="195">
        <v>1</v>
      </c>
      <c r="E6" s="19"/>
      <c r="F6" s="20">
        <f>IF((re&lt;=0),"error","")</f>
      </c>
      <c r="G6" s="21"/>
      <c r="H6" s="19" t="s">
        <v>177</v>
      </c>
      <c r="I6" s="134" t="s">
        <v>105</v>
      </c>
      <c r="J6" s="66">
        <v>2.7</v>
      </c>
      <c r="K6" s="23" t="s">
        <v>13</v>
      </c>
      <c r="L6" s="2"/>
      <c r="M6" s="14"/>
      <c r="N6" s="14"/>
      <c r="O6" s="14"/>
      <c r="P6" s="14"/>
      <c r="Q6" s="14"/>
      <c r="R6" s="14"/>
      <c r="S6" s="14"/>
      <c r="T6" s="15"/>
    </row>
    <row r="7" spans="2:20" ht="17.25" customHeight="1">
      <c r="B7" s="130" t="s">
        <v>143</v>
      </c>
      <c r="C7" s="27" t="s">
        <v>88</v>
      </c>
      <c r="D7" s="18">
        <f>INDEX(propellant!A6:J25,pro,8)*re</f>
        <v>1.841</v>
      </c>
      <c r="E7" s="19" t="s">
        <v>49</v>
      </c>
      <c r="F7" s="20"/>
      <c r="G7" s="21"/>
      <c r="H7" s="14"/>
      <c r="I7" s="134"/>
      <c r="J7" s="22"/>
      <c r="K7" s="23"/>
      <c r="L7" s="2"/>
      <c r="M7" s="14"/>
      <c r="N7" s="14"/>
      <c r="O7" s="14"/>
      <c r="P7" s="14"/>
      <c r="Q7" s="14"/>
      <c r="R7" s="14"/>
      <c r="S7" s="14"/>
      <c r="T7" s="15"/>
    </row>
    <row r="8" spans="2:20" ht="15.75" customHeight="1">
      <c r="B8" s="130" t="s">
        <v>104</v>
      </c>
      <c r="C8" s="17" t="s">
        <v>92</v>
      </c>
      <c r="D8" s="34">
        <f>m_pro+mtr</f>
        <v>23.042149547831094</v>
      </c>
      <c r="E8" s="19" t="s">
        <v>44</v>
      </c>
      <c r="F8" s="20"/>
      <c r="G8" s="21"/>
      <c r="H8" s="19" t="s">
        <v>55</v>
      </c>
      <c r="I8" s="134" t="s">
        <v>65</v>
      </c>
      <c r="J8" s="66">
        <v>210.2</v>
      </c>
      <c r="K8" s="23"/>
      <c r="L8" s="2"/>
      <c r="M8" s="14"/>
      <c r="N8" s="14"/>
      <c r="O8" s="14"/>
      <c r="P8" s="14"/>
      <c r="Q8" s="14"/>
      <c r="R8" s="14"/>
      <c r="S8" s="27"/>
      <c r="T8" s="15"/>
    </row>
    <row r="9" spans="2:20" ht="13.5" customHeight="1">
      <c r="B9" s="131" t="s">
        <v>113</v>
      </c>
      <c r="C9" s="29" t="s">
        <v>114</v>
      </c>
      <c r="D9" s="30">
        <f>m_pro+Mtrt</f>
        <v>24.52276959909735</v>
      </c>
      <c r="E9" s="31" t="s">
        <v>44</v>
      </c>
      <c r="F9" s="32"/>
      <c r="G9" s="21"/>
      <c r="H9" s="19" t="s">
        <v>50</v>
      </c>
      <c r="I9" s="134" t="s">
        <v>66</v>
      </c>
      <c r="J9" s="28">
        <v>2.298</v>
      </c>
      <c r="K9" s="23" t="s">
        <v>46</v>
      </c>
      <c r="L9" s="2"/>
      <c r="M9" s="14"/>
      <c r="N9" s="14"/>
      <c r="O9" s="14"/>
      <c r="P9" s="14"/>
      <c r="Q9" s="14"/>
      <c r="R9" s="14"/>
      <c r="S9" s="14"/>
      <c r="T9" s="15"/>
    </row>
    <row r="10" spans="2:20" ht="14.25" customHeight="1">
      <c r="B10" s="132" t="s">
        <v>15</v>
      </c>
      <c r="C10" s="17"/>
      <c r="D10" s="18"/>
      <c r="E10" s="19"/>
      <c r="F10" s="20"/>
      <c r="G10" s="19"/>
      <c r="H10" s="19"/>
      <c r="I10" s="134"/>
      <c r="J10" s="28"/>
      <c r="K10" s="23"/>
      <c r="L10" s="2"/>
      <c r="M10" s="14"/>
      <c r="N10" s="14"/>
      <c r="O10" s="14"/>
      <c r="P10" s="14"/>
      <c r="Q10" s="14"/>
      <c r="R10" s="14"/>
      <c r="S10" s="14"/>
      <c r="T10" s="15"/>
    </row>
    <row r="11" spans="2:20" ht="15" customHeight="1">
      <c r="B11" s="130" t="s">
        <v>178</v>
      </c>
      <c r="C11" s="17" t="s">
        <v>23</v>
      </c>
      <c r="D11" s="48">
        <v>70</v>
      </c>
      <c r="E11" s="19" t="s">
        <v>38</v>
      </c>
      <c r="F11" s="20">
        <f>IF((Lch&lt;=0)+(Lg*Ng&gt;Lch),"error","")</f>
      </c>
      <c r="G11" s="21"/>
      <c r="H11" s="19" t="s">
        <v>51</v>
      </c>
      <c r="I11" s="134" t="s">
        <v>67</v>
      </c>
      <c r="J11" s="66">
        <v>33.4</v>
      </c>
      <c r="K11" s="23" t="s">
        <v>14</v>
      </c>
      <c r="L11" s="2"/>
      <c r="M11" s="14"/>
      <c r="N11" s="14"/>
      <c r="O11" s="14"/>
      <c r="P11" s="14"/>
      <c r="Q11" s="14"/>
      <c r="R11" s="14"/>
      <c r="S11" s="14"/>
      <c r="T11" s="15"/>
    </row>
    <row r="12" spans="2:20" ht="13.5" customHeight="1">
      <c r="B12" s="131" t="s">
        <v>179</v>
      </c>
      <c r="C12" s="29" t="s">
        <v>24</v>
      </c>
      <c r="D12" s="49">
        <v>16</v>
      </c>
      <c r="E12" s="31" t="s">
        <v>38</v>
      </c>
      <c r="F12" s="32">
        <f>IF((Dch&lt;=0)+(Dg&gt;Dch),"error","")</f>
      </c>
      <c r="G12" s="21"/>
      <c r="H12" s="19" t="s">
        <v>52</v>
      </c>
      <c r="I12" s="134" t="s">
        <v>68</v>
      </c>
      <c r="J12" s="66">
        <v>19.7</v>
      </c>
      <c r="K12" s="23" t="s">
        <v>14</v>
      </c>
      <c r="L12" s="2"/>
      <c r="M12" s="14"/>
      <c r="N12" s="14"/>
      <c r="O12" s="14"/>
      <c r="P12" s="14"/>
      <c r="Q12" s="14"/>
      <c r="R12" s="14"/>
      <c r="S12" s="14"/>
      <c r="T12" s="15"/>
    </row>
    <row r="13" spans="2:20" ht="13.5" customHeight="1">
      <c r="B13" s="132" t="s">
        <v>16</v>
      </c>
      <c r="C13" s="17"/>
      <c r="D13" s="18"/>
      <c r="E13" s="19"/>
      <c r="F13" s="20"/>
      <c r="G13" s="21"/>
      <c r="H13" s="19"/>
      <c r="I13" s="134"/>
      <c r="J13" s="22"/>
      <c r="K13" s="23"/>
      <c r="L13" s="2"/>
      <c r="M13" s="14"/>
      <c r="N13" s="14"/>
      <c r="O13" s="14"/>
      <c r="P13" s="14"/>
      <c r="Q13" s="14"/>
      <c r="R13" s="14"/>
      <c r="S13" s="14"/>
      <c r="T13" s="15"/>
    </row>
    <row r="14" spans="2:20" ht="15" customHeight="1">
      <c r="B14" s="130" t="s">
        <v>21</v>
      </c>
      <c r="C14" s="17" t="s">
        <v>18</v>
      </c>
      <c r="D14" s="48">
        <v>60</v>
      </c>
      <c r="E14" s="19" t="s">
        <v>38</v>
      </c>
      <c r="F14" s="20">
        <f>IF((Lg&lt;=0)+(Lg*Ng&gt;Lch),"error","")</f>
      </c>
      <c r="G14" s="21"/>
      <c r="H14" s="19" t="s">
        <v>53</v>
      </c>
      <c r="I14" s="134" t="s">
        <v>106</v>
      </c>
      <c r="J14" s="66">
        <v>21.1</v>
      </c>
      <c r="K14" s="23" t="s">
        <v>12</v>
      </c>
      <c r="L14" s="2"/>
      <c r="M14" s="14"/>
      <c r="N14" s="14"/>
      <c r="O14" s="14"/>
      <c r="P14" s="14"/>
      <c r="Q14" s="14"/>
      <c r="R14" s="14"/>
      <c r="S14" s="14"/>
      <c r="T14" s="15"/>
    </row>
    <row r="15" spans="2:20" ht="13.5" customHeight="1">
      <c r="B15" s="130" t="s">
        <v>20</v>
      </c>
      <c r="C15" s="17" t="s">
        <v>17</v>
      </c>
      <c r="D15" s="48">
        <v>16</v>
      </c>
      <c r="E15" s="19" t="s">
        <v>38</v>
      </c>
      <c r="F15" s="20">
        <f>IF((Dg&lt;0)+(Dg&gt;Dch),"error","")</f>
      </c>
      <c r="G15" s="21"/>
      <c r="H15" s="19" t="s">
        <v>54</v>
      </c>
      <c r="I15" s="134" t="s">
        <v>107</v>
      </c>
      <c r="J15" s="66">
        <v>93.4</v>
      </c>
      <c r="K15" s="23" t="s">
        <v>13</v>
      </c>
      <c r="L15" s="2"/>
      <c r="M15" s="14"/>
      <c r="N15" s="14"/>
      <c r="O15" s="14"/>
      <c r="P15" s="14"/>
      <c r="Q15" s="14"/>
      <c r="R15" s="14"/>
      <c r="S15" s="14"/>
      <c r="T15" s="15"/>
    </row>
    <row r="16" spans="2:20" ht="13.5" customHeight="1">
      <c r="B16" s="130" t="s">
        <v>22</v>
      </c>
      <c r="C16" s="17" t="s">
        <v>19</v>
      </c>
      <c r="D16" s="48">
        <v>1</v>
      </c>
      <c r="E16" s="19"/>
      <c r="F16" s="20">
        <f>IF((Ng&lt;=0)+(Lg*Ng&gt;Lch),"error","")</f>
      </c>
      <c r="G16" s="21"/>
      <c r="H16" s="19"/>
      <c r="I16" s="17"/>
      <c r="J16" s="33"/>
      <c r="K16" s="19"/>
      <c r="L16" s="2"/>
      <c r="M16" s="14"/>
      <c r="N16" s="14"/>
      <c r="O16" s="14"/>
      <c r="P16" s="14"/>
      <c r="Q16" s="14"/>
      <c r="R16" s="14"/>
      <c r="S16" s="14"/>
      <c r="T16" s="15"/>
    </row>
    <row r="17" spans="2:20" ht="13.5" customHeight="1">
      <c r="B17" s="130" t="s">
        <v>25</v>
      </c>
      <c r="C17" s="17" t="s">
        <v>26</v>
      </c>
      <c r="D17" s="48">
        <v>4</v>
      </c>
      <c r="E17" s="19" t="s">
        <v>38</v>
      </c>
      <c r="F17" s="20">
        <f>IF((Dc&lt;0)+(Dc&gt;Dg),"error","")</f>
      </c>
      <c r="G17" s="21"/>
      <c r="H17" s="19"/>
      <c r="I17" s="17"/>
      <c r="J17" s="67"/>
      <c r="K17" s="19"/>
      <c r="L17" s="2"/>
      <c r="M17" s="14"/>
      <c r="N17" s="14"/>
      <c r="O17" s="14"/>
      <c r="P17" s="14"/>
      <c r="Q17" s="14"/>
      <c r="R17" s="14"/>
      <c r="S17" s="14"/>
      <c r="T17" s="15"/>
    </row>
    <row r="18" spans="2:20" ht="16.5" customHeight="1">
      <c r="B18" s="130" t="s">
        <v>57</v>
      </c>
      <c r="C18" s="17" t="s">
        <v>90</v>
      </c>
      <c r="D18" s="18">
        <f>Ng*PI()*(Dg*Dg-Dc*Dc)*Lg/4/1000</f>
        <v>11.309733552923255</v>
      </c>
      <c r="E18" s="19" t="s">
        <v>48</v>
      </c>
      <c r="F18" s="20"/>
      <c r="G18" s="227"/>
      <c r="H18" s="31"/>
      <c r="I18" s="29"/>
      <c r="J18" s="228"/>
      <c r="K18" s="229"/>
      <c r="L18" s="2"/>
      <c r="M18" s="19"/>
      <c r="N18" s="19"/>
      <c r="O18" s="19"/>
      <c r="P18" s="14"/>
      <c r="Q18" s="14"/>
      <c r="R18" s="14"/>
      <c r="S18" s="14"/>
      <c r="T18" s="15"/>
    </row>
    <row r="19" spans="2:20" ht="15.75" customHeight="1">
      <c r="B19" s="131" t="s">
        <v>109</v>
      </c>
      <c r="C19" s="29" t="s">
        <v>89</v>
      </c>
      <c r="D19" s="30">
        <f>V_pro*ro_pro</f>
        <v>20.821219470931712</v>
      </c>
      <c r="E19" s="31" t="s">
        <v>44</v>
      </c>
      <c r="F19" s="32"/>
      <c r="G19" s="21"/>
      <c r="H19" s="19"/>
      <c r="I19" s="17"/>
      <c r="J19" s="33"/>
      <c r="K19" s="19"/>
      <c r="L19" s="2"/>
      <c r="M19" s="19"/>
      <c r="N19" s="19"/>
      <c r="O19" s="19"/>
      <c r="P19" s="14"/>
      <c r="Q19" s="14"/>
      <c r="R19" s="14"/>
      <c r="S19" s="14"/>
      <c r="T19" s="15"/>
    </row>
    <row r="20" spans="2:20" ht="13.5" customHeight="1">
      <c r="B20" s="132" t="s">
        <v>39</v>
      </c>
      <c r="C20" s="17"/>
      <c r="D20" s="18"/>
      <c r="E20" s="19"/>
      <c r="F20" s="20"/>
      <c r="G20" s="21"/>
      <c r="H20" s="19"/>
      <c r="I20" s="17"/>
      <c r="J20" s="33"/>
      <c r="K20" s="19"/>
      <c r="L20" s="2"/>
      <c r="M20" s="19"/>
      <c r="N20" s="19"/>
      <c r="O20" s="19"/>
      <c r="P20" s="14"/>
      <c r="Q20" s="14"/>
      <c r="R20" s="14"/>
      <c r="S20" s="14"/>
      <c r="T20" s="15"/>
    </row>
    <row r="21" spans="2:20" ht="15.75" customHeight="1">
      <c r="B21" s="130" t="s">
        <v>27</v>
      </c>
      <c r="C21" s="17" t="s">
        <v>28</v>
      </c>
      <c r="D21" s="48">
        <v>1</v>
      </c>
      <c r="E21" s="19" t="str">
        <f>IF(D21=1,"есть",IF(D21=0,"нет","error"))</f>
        <v>есть</v>
      </c>
      <c r="F21" s="20">
        <f>IF((D21=1)+(D21=0),"","error")</f>
      </c>
      <c r="G21" s="21"/>
      <c r="H21" s="19"/>
      <c r="I21" s="17"/>
      <c r="J21" s="33"/>
      <c r="K21" s="19"/>
      <c r="L21" s="2"/>
      <c r="M21" s="19"/>
      <c r="N21" s="19"/>
      <c r="O21" s="19"/>
      <c r="P21" s="14"/>
      <c r="Q21" s="14"/>
      <c r="R21" s="14"/>
      <c r="S21" s="14"/>
      <c r="T21" s="15"/>
    </row>
    <row r="22" spans="2:20" ht="13.5" customHeight="1">
      <c r="B22" s="130" t="s">
        <v>226</v>
      </c>
      <c r="C22" s="17" t="s">
        <v>225</v>
      </c>
      <c r="D22" s="208">
        <v>2</v>
      </c>
      <c r="E22" s="19" t="str">
        <f>IF(Ends=1,"оба",IF(Ends=0,"нет",IF(Ends=2,"один","error")))</f>
        <v>один</v>
      </c>
      <c r="F22" s="20">
        <f>IF((Ends=1)+(Ends=0)+(Ends=2),"","error")</f>
      </c>
      <c r="G22" s="21"/>
      <c r="H22" s="19"/>
      <c r="I22" s="17"/>
      <c r="J22" s="33"/>
      <c r="K22" s="19"/>
      <c r="L22" s="2"/>
      <c r="M22" s="19"/>
      <c r="N22" s="19"/>
      <c r="O22" s="19"/>
      <c r="P22" s="14"/>
      <c r="Q22" s="14"/>
      <c r="R22" s="14"/>
      <c r="S22" s="14"/>
      <c r="T22" s="15"/>
    </row>
    <row r="23" spans="2:20" ht="13.5" customHeight="1">
      <c r="B23" s="130" t="s">
        <v>76</v>
      </c>
      <c r="C23" s="17" t="s">
        <v>28</v>
      </c>
      <c r="D23" s="48">
        <v>0</v>
      </c>
      <c r="E23" s="19" t="str">
        <f>IF(D23=1,"есть",IF(D23=0,"нет","error"))</f>
        <v>нет</v>
      </c>
      <c r="F23" s="20">
        <f>IF((D23=1)+(D23=0),"","error")</f>
      </c>
      <c r="G23" s="21"/>
      <c r="H23" s="19"/>
      <c r="I23" s="17"/>
      <c r="J23" s="33"/>
      <c r="K23" s="19"/>
      <c r="L23" s="2"/>
      <c r="M23" s="19"/>
      <c r="N23" s="19"/>
      <c r="O23" s="19"/>
      <c r="P23" s="14"/>
      <c r="Q23" s="14"/>
      <c r="R23" s="14"/>
      <c r="S23" s="14"/>
      <c r="T23" s="15"/>
    </row>
    <row r="24" spans="2:20" ht="13.5" customHeight="1">
      <c r="B24" s="131" t="s">
        <v>60</v>
      </c>
      <c r="C24" s="29"/>
      <c r="D24" s="38" t="str">
        <f>IF(Dc=0,D21&amp;D22&amp;"1",D21&amp;D22&amp;D23)</f>
        <v>120</v>
      </c>
      <c r="E24" s="31"/>
      <c r="F24" s="32">
        <f>IF(i_cod="111","error","")</f>
      </c>
      <c r="G24" s="21"/>
      <c r="H24" s="19"/>
      <c r="I24" s="17"/>
      <c r="J24" s="33"/>
      <c r="K24" s="19"/>
      <c r="L24" s="2"/>
      <c r="M24" s="19"/>
      <c r="N24" s="19"/>
      <c r="O24" s="19"/>
      <c r="P24" s="14"/>
      <c r="Q24" s="14"/>
      <c r="R24" s="14"/>
      <c r="S24" s="14"/>
      <c r="T24" s="15"/>
    </row>
    <row r="25" spans="2:20" ht="13.5" customHeight="1">
      <c r="B25" s="132" t="s">
        <v>29</v>
      </c>
      <c r="C25" s="17"/>
      <c r="D25" s="18"/>
      <c r="E25" s="19"/>
      <c r="F25" s="20"/>
      <c r="G25" s="21"/>
      <c r="H25" s="19"/>
      <c r="I25" s="17"/>
      <c r="J25" s="33"/>
      <c r="K25" s="19"/>
      <c r="L25" s="2"/>
      <c r="M25" s="19"/>
      <c r="N25" s="19"/>
      <c r="O25" s="19"/>
      <c r="P25" s="14"/>
      <c r="Q25" s="14"/>
      <c r="R25" s="14"/>
      <c r="S25" s="14"/>
      <c r="T25" s="15"/>
    </row>
    <row r="26" spans="2:20" ht="15" customHeight="1">
      <c r="B26" s="130" t="s">
        <v>30</v>
      </c>
      <c r="C26" s="17" t="s">
        <v>32</v>
      </c>
      <c r="D26" s="194">
        <v>4</v>
      </c>
      <c r="E26" s="19" t="s">
        <v>38</v>
      </c>
      <c r="F26" s="20">
        <f>IF((Dt&lt;0)+(Dt&gt;Dch),"error","")</f>
      </c>
      <c r="G26" s="21"/>
      <c r="H26" s="19"/>
      <c r="I26" s="17"/>
      <c r="J26" s="33"/>
      <c r="K26" s="19"/>
      <c r="L26" s="2"/>
      <c r="M26" s="19"/>
      <c r="N26" s="19"/>
      <c r="O26" s="19"/>
      <c r="P26" s="14"/>
      <c r="Q26" s="14"/>
      <c r="R26" s="14"/>
      <c r="S26" s="14"/>
      <c r="T26" s="15"/>
    </row>
    <row r="27" spans="2:20" ht="13.5" customHeight="1">
      <c r="B27" s="130" t="s">
        <v>31</v>
      </c>
      <c r="C27" s="17" t="s">
        <v>33</v>
      </c>
      <c r="D27" s="194">
        <v>4</v>
      </c>
      <c r="E27" s="19" t="s">
        <v>38</v>
      </c>
      <c r="F27" s="26">
        <f>IF(De&lt;Dt,"error","")</f>
      </c>
      <c r="G27" s="21"/>
      <c r="H27" s="19"/>
      <c r="I27" s="17"/>
      <c r="J27" s="33"/>
      <c r="K27" s="19"/>
      <c r="L27" s="2"/>
      <c r="M27" s="19"/>
      <c r="N27" s="19"/>
      <c r="O27" s="19"/>
      <c r="P27" s="14"/>
      <c r="Q27" s="14"/>
      <c r="R27" s="14"/>
      <c r="S27" s="14"/>
      <c r="T27" s="15"/>
    </row>
    <row r="28" spans="2:20" ht="13.5" customHeight="1">
      <c r="B28" s="130" t="s">
        <v>40</v>
      </c>
      <c r="C28" s="27" t="s">
        <v>41</v>
      </c>
      <c r="D28" s="48">
        <v>0.8</v>
      </c>
      <c r="E28" s="19"/>
      <c r="F28" s="26">
        <f>IF((etanoz&lt;=0)+(etanoz&gt;1),"error","")</f>
      </c>
      <c r="G28" s="21"/>
      <c r="H28" s="19"/>
      <c r="I28" s="17"/>
      <c r="J28" s="33"/>
      <c r="K28" s="19"/>
      <c r="L28" s="2"/>
      <c r="M28" s="19"/>
      <c r="N28" s="19"/>
      <c r="O28" s="19"/>
      <c r="P28" s="14"/>
      <c r="Q28" s="14"/>
      <c r="R28" s="14"/>
      <c r="S28" s="14"/>
      <c r="T28" s="15"/>
    </row>
    <row r="29" spans="2:20" ht="13.5" customHeight="1">
      <c r="B29" s="130" t="s">
        <v>75</v>
      </c>
      <c r="C29" s="17" t="s">
        <v>43</v>
      </c>
      <c r="D29" s="48">
        <v>0.2</v>
      </c>
      <c r="E29" s="19" t="s">
        <v>38</v>
      </c>
      <c r="F29" s="26">
        <f>IF((erate&lt;-Dt)+(erate&gt;(Dch-Dt)),"error","")</f>
      </c>
      <c r="G29" s="21"/>
      <c r="H29" s="19"/>
      <c r="I29" s="17"/>
      <c r="J29" s="33"/>
      <c r="K29" s="19"/>
      <c r="L29" s="2"/>
      <c r="M29" s="19"/>
      <c r="N29" s="19"/>
      <c r="O29" s="19"/>
      <c r="P29" s="14"/>
      <c r="Q29" s="14"/>
      <c r="R29" s="14"/>
      <c r="S29" s="14"/>
      <c r="T29" s="15"/>
    </row>
    <row r="30" spans="2:20" ht="13.5" customHeight="1">
      <c r="B30" s="131" t="s">
        <v>58</v>
      </c>
      <c r="C30" s="29" t="s">
        <v>59</v>
      </c>
      <c r="D30" s="30">
        <f>De*De/Dt/Dt</f>
        <v>1</v>
      </c>
      <c r="E30" s="31"/>
      <c r="F30" s="32"/>
      <c r="G30" s="21"/>
      <c r="H30" s="19"/>
      <c r="I30" s="17"/>
      <c r="J30" s="33"/>
      <c r="K30" s="19"/>
      <c r="L30" s="2"/>
      <c r="M30" s="19"/>
      <c r="N30" s="19"/>
      <c r="O30" s="19"/>
      <c r="P30" s="14"/>
      <c r="Q30" s="14"/>
      <c r="R30" s="14"/>
      <c r="S30" s="14"/>
      <c r="T30" s="15"/>
    </row>
    <row r="31" spans="2:20" ht="13.5" customHeight="1">
      <c r="B31" s="132" t="s">
        <v>77</v>
      </c>
      <c r="C31" s="17"/>
      <c r="D31" s="65"/>
      <c r="E31" s="19"/>
      <c r="F31" s="26"/>
      <c r="G31" s="21"/>
      <c r="H31" s="19"/>
      <c r="I31" s="17"/>
      <c r="J31" s="33"/>
      <c r="K31" s="19"/>
      <c r="L31" s="2"/>
      <c r="M31" s="19"/>
      <c r="N31" s="19"/>
      <c r="O31" s="19"/>
      <c r="P31" s="14"/>
      <c r="Q31" s="14"/>
      <c r="R31" s="14"/>
      <c r="S31" s="14"/>
      <c r="T31" s="15"/>
    </row>
    <row r="32" spans="2:20" ht="15.75" customHeight="1">
      <c r="B32" s="130" t="s">
        <v>96</v>
      </c>
      <c r="C32" s="17" t="s">
        <v>100</v>
      </c>
      <c r="D32" s="48">
        <v>10</v>
      </c>
      <c r="E32" s="19" t="s">
        <v>38</v>
      </c>
      <c r="F32" s="26">
        <f>IF(D32&lt;0,"error","")</f>
      </c>
      <c r="G32" s="21"/>
      <c r="H32" s="19"/>
      <c r="I32" s="17"/>
      <c r="J32" s="33"/>
      <c r="K32" s="19"/>
      <c r="L32" s="2"/>
      <c r="M32" s="19"/>
      <c r="N32" s="19"/>
      <c r="O32" s="19"/>
      <c r="P32" s="14"/>
      <c r="Q32" s="14"/>
      <c r="R32" s="14"/>
      <c r="S32" s="14"/>
      <c r="T32" s="15"/>
    </row>
    <row r="33" spans="2:20" ht="13.5" customHeight="1">
      <c r="B33" s="130" t="s">
        <v>101</v>
      </c>
      <c r="C33" s="17" t="s">
        <v>102</v>
      </c>
      <c r="D33" s="48">
        <v>16</v>
      </c>
      <c r="E33" s="19" t="s">
        <v>38</v>
      </c>
      <c r="F33" s="26">
        <f>IF(Dtr&gt;Dch,"error","")</f>
      </c>
      <c r="G33" s="21"/>
      <c r="H33" s="19"/>
      <c r="I33" s="17"/>
      <c r="J33" s="33"/>
      <c r="K33" s="19"/>
      <c r="L33" s="2"/>
      <c r="M33" s="19"/>
      <c r="N33" s="19"/>
      <c r="O33" s="19"/>
      <c r="P33" s="14"/>
      <c r="Q33" s="14"/>
      <c r="R33" s="14"/>
      <c r="S33" s="14"/>
      <c r="T33" s="15"/>
    </row>
    <row r="34" spans="2:20" ht="16.5" customHeight="1">
      <c r="B34" s="130" t="s">
        <v>110</v>
      </c>
      <c r="C34" s="17" t="s">
        <v>112</v>
      </c>
      <c r="D34" s="42">
        <f>PI()*Dg*Dg*Ltrt/4/1000</f>
        <v>2.0106192982974678</v>
      </c>
      <c r="E34" s="19" t="s">
        <v>48</v>
      </c>
      <c r="F34" s="26"/>
      <c r="G34" s="21"/>
      <c r="H34" s="19"/>
      <c r="I34" s="17"/>
      <c r="J34" s="33"/>
      <c r="K34" s="19"/>
      <c r="L34" s="2"/>
      <c r="M34" s="19"/>
      <c r="N34" s="19"/>
      <c r="O34" s="19"/>
      <c r="P34" s="14"/>
      <c r="Q34" s="14"/>
      <c r="R34" s="14"/>
      <c r="S34" s="14"/>
      <c r="T34" s="15"/>
    </row>
    <row r="35" spans="2:20" ht="15.75" customHeight="1">
      <c r="B35" s="130" t="s">
        <v>109</v>
      </c>
      <c r="C35" s="17" t="s">
        <v>111</v>
      </c>
      <c r="D35" s="34">
        <f>Vtrt*ro_pro</f>
        <v>3.701550128165638</v>
      </c>
      <c r="E35" s="19" t="s">
        <v>44</v>
      </c>
      <c r="F35" s="26"/>
      <c r="G35" s="21"/>
      <c r="H35" s="19"/>
      <c r="I35" s="17"/>
      <c r="J35" s="33"/>
      <c r="K35" s="19"/>
      <c r="L35" s="2"/>
      <c r="M35" s="19"/>
      <c r="N35" s="19"/>
      <c r="O35" s="19"/>
      <c r="P35" s="14"/>
      <c r="Q35" s="14"/>
      <c r="R35" s="14"/>
      <c r="S35" s="14"/>
      <c r="T35" s="15"/>
    </row>
    <row r="36" spans="2:20" ht="13.5" customHeight="1">
      <c r="B36" s="130" t="s">
        <v>97</v>
      </c>
      <c r="C36" s="17" t="s">
        <v>98</v>
      </c>
      <c r="D36" s="40">
        <f>fLtt(Ltrt,Lg,Dg,Dc,i_cod)</f>
        <v>6</v>
      </c>
      <c r="E36" s="19" t="s">
        <v>38</v>
      </c>
      <c r="F36" s="41"/>
      <c r="G36" s="21"/>
      <c r="H36" s="19"/>
      <c r="I36" s="17"/>
      <c r="J36" s="33"/>
      <c r="K36" s="19"/>
      <c r="L36" s="2"/>
      <c r="M36" s="19"/>
      <c r="N36" s="19"/>
      <c r="O36" s="19"/>
      <c r="P36" s="14"/>
      <c r="Q36" s="14"/>
      <c r="R36" s="14"/>
      <c r="S36" s="14"/>
      <c r="T36" s="15"/>
    </row>
    <row r="37" spans="2:20" ht="16.5" customHeight="1">
      <c r="B37" s="130" t="s">
        <v>103</v>
      </c>
      <c r="C37" s="17" t="s">
        <v>99</v>
      </c>
      <c r="D37" s="42">
        <f>PI()*Dtr*Dtr*Ltr/4/1000</f>
        <v>1.2063715789784806</v>
      </c>
      <c r="E37" s="19" t="s">
        <v>48</v>
      </c>
      <c r="F37" s="41"/>
      <c r="G37" s="21"/>
      <c r="H37" s="19"/>
      <c r="I37" s="17"/>
      <c r="J37" s="33"/>
      <c r="K37" s="19"/>
      <c r="L37" s="2"/>
      <c r="M37" s="19"/>
      <c r="N37" s="19"/>
      <c r="O37" s="19"/>
      <c r="P37" s="14"/>
      <c r="Q37" s="14"/>
      <c r="R37" s="14"/>
      <c r="S37" s="14"/>
      <c r="T37" s="15"/>
    </row>
    <row r="38" spans="2:20" ht="15.75" customHeight="1">
      <c r="B38" s="131" t="s">
        <v>104</v>
      </c>
      <c r="C38" s="29" t="s">
        <v>95</v>
      </c>
      <c r="D38" s="30">
        <f>Vtr*ro_pro</f>
        <v>2.2209300768993825</v>
      </c>
      <c r="E38" s="31" t="s">
        <v>44</v>
      </c>
      <c r="F38" s="26"/>
      <c r="G38" s="21"/>
      <c r="H38" s="19"/>
      <c r="I38" s="17"/>
      <c r="J38" s="33"/>
      <c r="K38" s="19"/>
      <c r="L38" s="2"/>
      <c r="M38" s="19"/>
      <c r="N38" s="19"/>
      <c r="O38" s="19"/>
      <c r="P38" s="14"/>
      <c r="Q38" s="14"/>
      <c r="R38" s="14"/>
      <c r="S38" s="14"/>
      <c r="T38" s="15"/>
    </row>
    <row r="39" spans="2:20" ht="13.5" customHeight="1">
      <c r="B39" s="37"/>
      <c r="C39" s="36"/>
      <c r="D39" s="39"/>
      <c r="E39" s="37"/>
      <c r="F39" s="55"/>
      <c r="G39" s="37"/>
      <c r="H39" s="37"/>
      <c r="I39" s="36"/>
      <c r="J39" s="56"/>
      <c r="K39" s="37"/>
      <c r="L39" s="37"/>
      <c r="M39" s="37"/>
      <c r="N39" s="37"/>
      <c r="O39" s="37"/>
      <c r="P39" s="57"/>
      <c r="Q39" s="57"/>
      <c r="R39" s="57"/>
      <c r="S39" s="57"/>
      <c r="T39" s="57"/>
    </row>
    <row r="40" spans="7:20" ht="13.5" customHeight="1">
      <c r="G40" s="19"/>
      <c r="H40" s="19"/>
      <c r="I40" s="17"/>
      <c r="J40" s="33"/>
      <c r="K40" s="19"/>
      <c r="L40" s="19"/>
      <c r="M40" s="19"/>
      <c r="N40" s="19"/>
      <c r="O40" s="19"/>
      <c r="P40" s="14"/>
      <c r="Q40" s="14"/>
      <c r="R40" s="14"/>
      <c r="S40" s="14"/>
      <c r="T40" s="14"/>
    </row>
    <row r="41" spans="7:20" ht="13.5" customHeight="1">
      <c r="G41" s="19"/>
      <c r="H41" s="19"/>
      <c r="I41" s="17"/>
      <c r="J41" s="33"/>
      <c r="K41" s="19"/>
      <c r="L41" s="19"/>
      <c r="M41" s="19"/>
      <c r="N41" s="19"/>
      <c r="O41" s="19"/>
      <c r="P41" s="14"/>
      <c r="Q41" s="14"/>
      <c r="R41" s="14"/>
      <c r="S41" s="14"/>
      <c r="T41" s="14"/>
    </row>
  </sheetData>
  <sheetProtection password="E2E3" sheet="1" objects="1" scenarios="1"/>
  <mergeCells count="2">
    <mergeCell ref="G2:K2"/>
    <mergeCell ref="B2:E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landscape" paperSize="9" r:id="rId4"/>
  <ignoredErrors>
    <ignoredError sqref="E22:F22" 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B1:IU280"/>
  <sheetViews>
    <sheetView showGridLines="0" zoomScale="120" zoomScaleNormal="120" zoomScalePageLayoutView="0" workbookViewId="0" topLeftCell="A1">
      <selection activeCell="A1" sqref="A1"/>
    </sheetView>
  </sheetViews>
  <sheetFormatPr defaultColWidth="0.2421875" defaultRowHeight="1.5" customHeight="1"/>
  <cols>
    <col min="1" max="16384" width="0.2421875" style="63" customWidth="1"/>
  </cols>
  <sheetData>
    <row r="1" spans="2:200" ht="1.5" customHeight="1">
      <c r="B1" s="253" t="s">
        <v>254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  <c r="AM1" s="254"/>
      <c r="AN1" s="254"/>
      <c r="AO1" s="254"/>
      <c r="AP1" s="254"/>
      <c r="AQ1" s="254"/>
      <c r="AR1" s="254"/>
      <c r="AS1" s="254"/>
      <c r="AT1" s="254"/>
      <c r="AU1" s="254"/>
      <c r="AV1" s="254"/>
      <c r="AW1" s="254"/>
      <c r="AX1" s="254"/>
      <c r="AY1" s="254"/>
      <c r="AZ1" s="254"/>
      <c r="BA1" s="254"/>
      <c r="BB1" s="254"/>
      <c r="BC1" s="254"/>
      <c r="BD1" s="254"/>
      <c r="BE1" s="254"/>
      <c r="BF1" s="254"/>
      <c r="BG1" s="254"/>
      <c r="BH1" s="254"/>
      <c r="BI1" s="254"/>
      <c r="BJ1" s="254"/>
      <c r="BK1" s="254"/>
      <c r="BL1" s="254"/>
      <c r="BM1" s="254"/>
      <c r="BN1" s="254"/>
      <c r="BO1" s="254"/>
      <c r="BP1" s="254"/>
      <c r="BQ1" s="254"/>
      <c r="BR1" s="254"/>
      <c r="BS1" s="254"/>
      <c r="BT1" s="254"/>
      <c r="BU1" s="254"/>
      <c r="BV1" s="254"/>
      <c r="BW1" s="254"/>
      <c r="BX1" s="254"/>
      <c r="BY1" s="254"/>
      <c r="BZ1" s="254"/>
      <c r="CA1" s="254"/>
      <c r="CB1" s="254"/>
      <c r="CC1" s="254"/>
      <c r="CD1" s="254"/>
      <c r="CE1" s="254"/>
      <c r="CF1" s="254"/>
      <c r="CG1" s="254"/>
      <c r="CH1" s="254"/>
      <c r="CI1" s="254"/>
      <c r="CJ1" s="254"/>
      <c r="CK1" s="254"/>
      <c r="CL1" s="254"/>
      <c r="CM1" s="254"/>
      <c r="CN1" s="254"/>
      <c r="CO1" s="254"/>
      <c r="CP1" s="254"/>
      <c r="CQ1" s="254"/>
      <c r="CR1" s="254"/>
      <c r="CS1" s="254"/>
      <c r="CT1" s="254"/>
      <c r="CU1" s="254"/>
      <c r="CV1" s="254"/>
      <c r="CW1" s="254"/>
      <c r="CX1" s="254"/>
      <c r="CY1" s="254"/>
      <c r="CZ1" s="254"/>
      <c r="DA1" s="254"/>
      <c r="DB1" s="254"/>
      <c r="DC1" s="254"/>
      <c r="DD1" s="254"/>
      <c r="DE1" s="254"/>
      <c r="DF1" s="254"/>
      <c r="DG1" s="254"/>
      <c r="DH1" s="254"/>
      <c r="DI1" s="254"/>
      <c r="DJ1" s="254"/>
      <c r="DK1" s="254"/>
      <c r="DL1" s="254"/>
      <c r="DM1" s="254"/>
      <c r="DN1" s="254"/>
      <c r="DO1" s="254"/>
      <c r="DP1" s="254"/>
      <c r="DQ1" s="254"/>
      <c r="DR1" s="254"/>
      <c r="DS1" s="254"/>
      <c r="DT1" s="254"/>
      <c r="DU1" s="254"/>
      <c r="DV1" s="254"/>
      <c r="DW1" s="254"/>
      <c r="DX1" s="254"/>
      <c r="DY1" s="254"/>
      <c r="DZ1" s="254"/>
      <c r="EA1" s="254"/>
      <c r="EB1" s="254"/>
      <c r="EC1" s="254"/>
      <c r="ED1" s="254"/>
      <c r="EE1" s="254"/>
      <c r="EF1" s="254"/>
      <c r="EG1" s="254"/>
      <c r="EH1" s="254"/>
      <c r="EI1" s="254"/>
      <c r="EJ1" s="254"/>
      <c r="EK1" s="254"/>
      <c r="EL1" s="254"/>
      <c r="EM1" s="254"/>
      <c r="EN1" s="254"/>
      <c r="EO1" s="254"/>
      <c r="EP1" s="254"/>
      <c r="EQ1" s="254"/>
      <c r="ER1" s="254"/>
      <c r="ES1" s="254"/>
      <c r="ET1" s="254"/>
      <c r="EU1" s="254"/>
      <c r="EV1" s="254"/>
      <c r="EW1" s="254"/>
      <c r="EX1" s="254"/>
      <c r="EY1" s="254"/>
      <c r="EZ1" s="254"/>
      <c r="FA1" s="254"/>
      <c r="FB1" s="254"/>
      <c r="FC1" s="254"/>
      <c r="FD1" s="254"/>
      <c r="FE1" s="254"/>
      <c r="FF1" s="254"/>
      <c r="FG1" s="254"/>
      <c r="FH1" s="254"/>
      <c r="FI1" s="254"/>
      <c r="FJ1" s="254"/>
      <c r="FK1" s="254"/>
      <c r="FL1" s="254"/>
      <c r="FM1" s="254"/>
      <c r="FN1" s="254"/>
      <c r="FO1" s="254"/>
      <c r="FP1" s="254"/>
      <c r="FQ1" s="254"/>
      <c r="FR1" s="254"/>
      <c r="FS1" s="254"/>
      <c r="FT1" s="254"/>
      <c r="FU1" s="254"/>
      <c r="FV1" s="254"/>
      <c r="FW1" s="254"/>
      <c r="FX1" s="254"/>
      <c r="FY1" s="254"/>
      <c r="FZ1" s="254"/>
      <c r="GA1" s="254"/>
      <c r="GB1" s="254"/>
      <c r="GC1" s="254"/>
      <c r="GD1" s="254"/>
      <c r="GE1" s="254"/>
      <c r="GF1" s="254"/>
      <c r="GG1" s="254"/>
      <c r="GH1" s="254"/>
      <c r="GI1" s="254"/>
      <c r="GJ1" s="254"/>
      <c r="GK1" s="254"/>
      <c r="GL1" s="254"/>
      <c r="GM1" s="254"/>
      <c r="GN1" s="254"/>
      <c r="GO1" s="254"/>
      <c r="GP1" s="254"/>
      <c r="GQ1" s="254"/>
      <c r="GR1" s="254"/>
    </row>
    <row r="2" spans="2:200" ht="1.5" customHeight="1"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4"/>
      <c r="AO2" s="254"/>
      <c r="AP2" s="254"/>
      <c r="AQ2" s="254"/>
      <c r="AR2" s="254"/>
      <c r="AS2" s="254"/>
      <c r="AT2" s="254"/>
      <c r="AU2" s="254"/>
      <c r="AV2" s="254"/>
      <c r="AW2" s="254"/>
      <c r="AX2" s="254"/>
      <c r="AY2" s="254"/>
      <c r="AZ2" s="254"/>
      <c r="BA2" s="254"/>
      <c r="BB2" s="254"/>
      <c r="BC2" s="254"/>
      <c r="BD2" s="254"/>
      <c r="BE2" s="254"/>
      <c r="BF2" s="254"/>
      <c r="BG2" s="254"/>
      <c r="BH2" s="254"/>
      <c r="BI2" s="254"/>
      <c r="BJ2" s="254"/>
      <c r="BK2" s="254"/>
      <c r="BL2" s="254"/>
      <c r="BM2" s="254"/>
      <c r="BN2" s="254"/>
      <c r="BO2" s="254"/>
      <c r="BP2" s="254"/>
      <c r="BQ2" s="254"/>
      <c r="BR2" s="254"/>
      <c r="BS2" s="254"/>
      <c r="BT2" s="254"/>
      <c r="BU2" s="254"/>
      <c r="BV2" s="254"/>
      <c r="BW2" s="254"/>
      <c r="BX2" s="254"/>
      <c r="BY2" s="254"/>
      <c r="BZ2" s="254"/>
      <c r="CA2" s="254"/>
      <c r="CB2" s="254"/>
      <c r="CC2" s="254"/>
      <c r="CD2" s="254"/>
      <c r="CE2" s="254"/>
      <c r="CF2" s="254"/>
      <c r="CG2" s="254"/>
      <c r="CH2" s="254"/>
      <c r="CI2" s="254"/>
      <c r="CJ2" s="254"/>
      <c r="CK2" s="254"/>
      <c r="CL2" s="254"/>
      <c r="CM2" s="254"/>
      <c r="CN2" s="254"/>
      <c r="CO2" s="254"/>
      <c r="CP2" s="254"/>
      <c r="CQ2" s="254"/>
      <c r="CR2" s="254"/>
      <c r="CS2" s="254"/>
      <c r="CT2" s="254"/>
      <c r="CU2" s="254"/>
      <c r="CV2" s="254"/>
      <c r="CW2" s="254"/>
      <c r="CX2" s="254"/>
      <c r="CY2" s="254"/>
      <c r="CZ2" s="254"/>
      <c r="DA2" s="254"/>
      <c r="DB2" s="254"/>
      <c r="DC2" s="254"/>
      <c r="DD2" s="254"/>
      <c r="DE2" s="254"/>
      <c r="DF2" s="254"/>
      <c r="DG2" s="254"/>
      <c r="DH2" s="254"/>
      <c r="DI2" s="254"/>
      <c r="DJ2" s="254"/>
      <c r="DK2" s="254"/>
      <c r="DL2" s="254"/>
      <c r="DM2" s="254"/>
      <c r="DN2" s="254"/>
      <c r="DO2" s="254"/>
      <c r="DP2" s="254"/>
      <c r="DQ2" s="254"/>
      <c r="DR2" s="254"/>
      <c r="DS2" s="254"/>
      <c r="DT2" s="254"/>
      <c r="DU2" s="254"/>
      <c r="DV2" s="254"/>
      <c r="DW2" s="254"/>
      <c r="DX2" s="254"/>
      <c r="DY2" s="254"/>
      <c r="DZ2" s="254"/>
      <c r="EA2" s="254"/>
      <c r="EB2" s="254"/>
      <c r="EC2" s="254"/>
      <c r="ED2" s="254"/>
      <c r="EE2" s="254"/>
      <c r="EF2" s="254"/>
      <c r="EG2" s="254"/>
      <c r="EH2" s="254"/>
      <c r="EI2" s="254"/>
      <c r="EJ2" s="254"/>
      <c r="EK2" s="254"/>
      <c r="EL2" s="254"/>
      <c r="EM2" s="254"/>
      <c r="EN2" s="254"/>
      <c r="EO2" s="254"/>
      <c r="EP2" s="254"/>
      <c r="EQ2" s="254"/>
      <c r="ER2" s="254"/>
      <c r="ES2" s="254"/>
      <c r="ET2" s="254"/>
      <c r="EU2" s="254"/>
      <c r="EV2" s="254"/>
      <c r="EW2" s="254"/>
      <c r="EX2" s="254"/>
      <c r="EY2" s="254"/>
      <c r="EZ2" s="254"/>
      <c r="FA2" s="254"/>
      <c r="FB2" s="254"/>
      <c r="FC2" s="254"/>
      <c r="FD2" s="254"/>
      <c r="FE2" s="254"/>
      <c r="FF2" s="254"/>
      <c r="FG2" s="254"/>
      <c r="FH2" s="254"/>
      <c r="FI2" s="254"/>
      <c r="FJ2" s="254"/>
      <c r="FK2" s="254"/>
      <c r="FL2" s="254"/>
      <c r="FM2" s="254"/>
      <c r="FN2" s="254"/>
      <c r="FO2" s="254"/>
      <c r="FP2" s="254"/>
      <c r="FQ2" s="254"/>
      <c r="FR2" s="254"/>
      <c r="FS2" s="254"/>
      <c r="FT2" s="254"/>
      <c r="FU2" s="254"/>
      <c r="FV2" s="254"/>
      <c r="FW2" s="254"/>
      <c r="FX2" s="254"/>
      <c r="FY2" s="254"/>
      <c r="FZ2" s="254"/>
      <c r="GA2" s="254"/>
      <c r="GB2" s="254"/>
      <c r="GC2" s="254"/>
      <c r="GD2" s="254"/>
      <c r="GE2" s="254"/>
      <c r="GF2" s="254"/>
      <c r="GG2" s="254"/>
      <c r="GH2" s="254"/>
      <c r="GI2" s="254"/>
      <c r="GJ2" s="254"/>
      <c r="GK2" s="254"/>
      <c r="GL2" s="254"/>
      <c r="GM2" s="254"/>
      <c r="GN2" s="254"/>
      <c r="GO2" s="254"/>
      <c r="GP2" s="254"/>
      <c r="GQ2" s="254"/>
      <c r="GR2" s="254"/>
    </row>
    <row r="3" spans="2:200" ht="1.5" customHeight="1"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  <c r="AY3" s="254"/>
      <c r="AZ3" s="254"/>
      <c r="BA3" s="254"/>
      <c r="BB3" s="254"/>
      <c r="BC3" s="254"/>
      <c r="BD3" s="254"/>
      <c r="BE3" s="254"/>
      <c r="BF3" s="254"/>
      <c r="BG3" s="254"/>
      <c r="BH3" s="254"/>
      <c r="BI3" s="254"/>
      <c r="BJ3" s="254"/>
      <c r="BK3" s="254"/>
      <c r="BL3" s="254"/>
      <c r="BM3" s="254"/>
      <c r="BN3" s="254"/>
      <c r="BO3" s="254"/>
      <c r="BP3" s="254"/>
      <c r="BQ3" s="254"/>
      <c r="BR3" s="254"/>
      <c r="BS3" s="254"/>
      <c r="BT3" s="254"/>
      <c r="BU3" s="254"/>
      <c r="BV3" s="254"/>
      <c r="BW3" s="254"/>
      <c r="BX3" s="254"/>
      <c r="BY3" s="254"/>
      <c r="BZ3" s="254"/>
      <c r="CA3" s="254"/>
      <c r="CB3" s="254"/>
      <c r="CC3" s="254"/>
      <c r="CD3" s="254"/>
      <c r="CE3" s="254"/>
      <c r="CF3" s="254"/>
      <c r="CG3" s="254"/>
      <c r="CH3" s="254"/>
      <c r="CI3" s="254"/>
      <c r="CJ3" s="254"/>
      <c r="CK3" s="254"/>
      <c r="CL3" s="254"/>
      <c r="CM3" s="254"/>
      <c r="CN3" s="254"/>
      <c r="CO3" s="254"/>
      <c r="CP3" s="254"/>
      <c r="CQ3" s="254"/>
      <c r="CR3" s="254"/>
      <c r="CS3" s="254"/>
      <c r="CT3" s="254"/>
      <c r="CU3" s="254"/>
      <c r="CV3" s="254"/>
      <c r="CW3" s="254"/>
      <c r="CX3" s="254"/>
      <c r="CY3" s="254"/>
      <c r="CZ3" s="254"/>
      <c r="DA3" s="254"/>
      <c r="DB3" s="254"/>
      <c r="DC3" s="254"/>
      <c r="DD3" s="254"/>
      <c r="DE3" s="254"/>
      <c r="DF3" s="254"/>
      <c r="DG3" s="254"/>
      <c r="DH3" s="254"/>
      <c r="DI3" s="254"/>
      <c r="DJ3" s="254"/>
      <c r="DK3" s="254"/>
      <c r="DL3" s="254"/>
      <c r="DM3" s="254"/>
      <c r="DN3" s="254"/>
      <c r="DO3" s="254"/>
      <c r="DP3" s="254"/>
      <c r="DQ3" s="254"/>
      <c r="DR3" s="254"/>
      <c r="DS3" s="254"/>
      <c r="DT3" s="254"/>
      <c r="DU3" s="254"/>
      <c r="DV3" s="254"/>
      <c r="DW3" s="254"/>
      <c r="DX3" s="254"/>
      <c r="DY3" s="254"/>
      <c r="DZ3" s="254"/>
      <c r="EA3" s="254"/>
      <c r="EB3" s="254"/>
      <c r="EC3" s="254"/>
      <c r="ED3" s="254"/>
      <c r="EE3" s="254"/>
      <c r="EF3" s="254"/>
      <c r="EG3" s="254"/>
      <c r="EH3" s="254"/>
      <c r="EI3" s="254"/>
      <c r="EJ3" s="254"/>
      <c r="EK3" s="254"/>
      <c r="EL3" s="254"/>
      <c r="EM3" s="254"/>
      <c r="EN3" s="254"/>
      <c r="EO3" s="254"/>
      <c r="EP3" s="254"/>
      <c r="EQ3" s="254"/>
      <c r="ER3" s="254"/>
      <c r="ES3" s="254"/>
      <c r="ET3" s="254"/>
      <c r="EU3" s="254"/>
      <c r="EV3" s="254"/>
      <c r="EW3" s="254"/>
      <c r="EX3" s="254"/>
      <c r="EY3" s="254"/>
      <c r="EZ3" s="254"/>
      <c r="FA3" s="254"/>
      <c r="FB3" s="254"/>
      <c r="FC3" s="254"/>
      <c r="FD3" s="254"/>
      <c r="FE3" s="254"/>
      <c r="FF3" s="254"/>
      <c r="FG3" s="254"/>
      <c r="FH3" s="254"/>
      <c r="FI3" s="254"/>
      <c r="FJ3" s="254"/>
      <c r="FK3" s="254"/>
      <c r="FL3" s="254"/>
      <c r="FM3" s="254"/>
      <c r="FN3" s="254"/>
      <c r="FO3" s="254"/>
      <c r="FP3" s="254"/>
      <c r="FQ3" s="254"/>
      <c r="FR3" s="254"/>
      <c r="FS3" s="254"/>
      <c r="FT3" s="254"/>
      <c r="FU3" s="254"/>
      <c r="FV3" s="254"/>
      <c r="FW3" s="254"/>
      <c r="FX3" s="254"/>
      <c r="FY3" s="254"/>
      <c r="FZ3" s="254"/>
      <c r="GA3" s="254"/>
      <c r="GB3" s="254"/>
      <c r="GC3" s="254"/>
      <c r="GD3" s="254"/>
      <c r="GE3" s="254"/>
      <c r="GF3" s="254"/>
      <c r="GG3" s="254"/>
      <c r="GH3" s="254"/>
      <c r="GI3" s="254"/>
      <c r="GJ3" s="254"/>
      <c r="GK3" s="254"/>
      <c r="GL3" s="254"/>
      <c r="GM3" s="254"/>
      <c r="GN3" s="254"/>
      <c r="GO3" s="254"/>
      <c r="GP3" s="254"/>
      <c r="GQ3" s="254"/>
      <c r="GR3" s="254"/>
    </row>
    <row r="4" spans="2:200" ht="1.5" customHeight="1"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254"/>
      <c r="AK4" s="254"/>
      <c r="AL4" s="254"/>
      <c r="AM4" s="254"/>
      <c r="AN4" s="254"/>
      <c r="AO4" s="254"/>
      <c r="AP4" s="254"/>
      <c r="AQ4" s="254"/>
      <c r="AR4" s="254"/>
      <c r="AS4" s="254"/>
      <c r="AT4" s="254"/>
      <c r="AU4" s="254"/>
      <c r="AV4" s="254"/>
      <c r="AW4" s="254"/>
      <c r="AX4" s="254"/>
      <c r="AY4" s="254"/>
      <c r="AZ4" s="254"/>
      <c r="BA4" s="254"/>
      <c r="BB4" s="254"/>
      <c r="BC4" s="254"/>
      <c r="BD4" s="254"/>
      <c r="BE4" s="254"/>
      <c r="BF4" s="254"/>
      <c r="BG4" s="254"/>
      <c r="BH4" s="254"/>
      <c r="BI4" s="254"/>
      <c r="BJ4" s="254"/>
      <c r="BK4" s="254"/>
      <c r="BL4" s="254"/>
      <c r="BM4" s="254"/>
      <c r="BN4" s="254"/>
      <c r="BO4" s="254"/>
      <c r="BP4" s="254"/>
      <c r="BQ4" s="254"/>
      <c r="BR4" s="254"/>
      <c r="BS4" s="254"/>
      <c r="BT4" s="254"/>
      <c r="BU4" s="254"/>
      <c r="BV4" s="254"/>
      <c r="BW4" s="254"/>
      <c r="BX4" s="254"/>
      <c r="BY4" s="254"/>
      <c r="BZ4" s="254"/>
      <c r="CA4" s="254"/>
      <c r="CB4" s="254"/>
      <c r="CC4" s="254"/>
      <c r="CD4" s="254"/>
      <c r="CE4" s="254"/>
      <c r="CF4" s="254"/>
      <c r="CG4" s="254"/>
      <c r="CH4" s="254"/>
      <c r="CI4" s="254"/>
      <c r="CJ4" s="254"/>
      <c r="CK4" s="254"/>
      <c r="CL4" s="254"/>
      <c r="CM4" s="254"/>
      <c r="CN4" s="254"/>
      <c r="CO4" s="254"/>
      <c r="CP4" s="254"/>
      <c r="CQ4" s="254"/>
      <c r="CR4" s="254"/>
      <c r="CS4" s="254"/>
      <c r="CT4" s="254"/>
      <c r="CU4" s="254"/>
      <c r="CV4" s="254"/>
      <c r="CW4" s="254"/>
      <c r="CX4" s="254"/>
      <c r="CY4" s="254"/>
      <c r="CZ4" s="254"/>
      <c r="DA4" s="254"/>
      <c r="DB4" s="254"/>
      <c r="DC4" s="254"/>
      <c r="DD4" s="254"/>
      <c r="DE4" s="254"/>
      <c r="DF4" s="254"/>
      <c r="DG4" s="254"/>
      <c r="DH4" s="254"/>
      <c r="DI4" s="254"/>
      <c r="DJ4" s="254"/>
      <c r="DK4" s="254"/>
      <c r="DL4" s="254"/>
      <c r="DM4" s="254"/>
      <c r="DN4" s="254"/>
      <c r="DO4" s="254"/>
      <c r="DP4" s="254"/>
      <c r="DQ4" s="254"/>
      <c r="DR4" s="254"/>
      <c r="DS4" s="254"/>
      <c r="DT4" s="254"/>
      <c r="DU4" s="254"/>
      <c r="DV4" s="254"/>
      <c r="DW4" s="254"/>
      <c r="DX4" s="254"/>
      <c r="DY4" s="254"/>
      <c r="DZ4" s="254"/>
      <c r="EA4" s="254"/>
      <c r="EB4" s="254"/>
      <c r="EC4" s="254"/>
      <c r="ED4" s="254"/>
      <c r="EE4" s="254"/>
      <c r="EF4" s="254"/>
      <c r="EG4" s="254"/>
      <c r="EH4" s="254"/>
      <c r="EI4" s="254"/>
      <c r="EJ4" s="254"/>
      <c r="EK4" s="254"/>
      <c r="EL4" s="254"/>
      <c r="EM4" s="254"/>
      <c r="EN4" s="254"/>
      <c r="EO4" s="254"/>
      <c r="EP4" s="254"/>
      <c r="EQ4" s="254"/>
      <c r="ER4" s="254"/>
      <c r="ES4" s="254"/>
      <c r="ET4" s="254"/>
      <c r="EU4" s="254"/>
      <c r="EV4" s="254"/>
      <c r="EW4" s="254"/>
      <c r="EX4" s="254"/>
      <c r="EY4" s="254"/>
      <c r="EZ4" s="254"/>
      <c r="FA4" s="254"/>
      <c r="FB4" s="254"/>
      <c r="FC4" s="254"/>
      <c r="FD4" s="254"/>
      <c r="FE4" s="254"/>
      <c r="FF4" s="254"/>
      <c r="FG4" s="254"/>
      <c r="FH4" s="254"/>
      <c r="FI4" s="254"/>
      <c r="FJ4" s="254"/>
      <c r="FK4" s="254"/>
      <c r="FL4" s="254"/>
      <c r="FM4" s="254"/>
      <c r="FN4" s="254"/>
      <c r="FO4" s="254"/>
      <c r="FP4" s="254"/>
      <c r="FQ4" s="254"/>
      <c r="FR4" s="254"/>
      <c r="FS4" s="254"/>
      <c r="FT4" s="254"/>
      <c r="FU4" s="254"/>
      <c r="FV4" s="254"/>
      <c r="FW4" s="254"/>
      <c r="FX4" s="254"/>
      <c r="FY4" s="254"/>
      <c r="FZ4" s="254"/>
      <c r="GA4" s="254"/>
      <c r="GB4" s="254"/>
      <c r="GC4" s="254"/>
      <c r="GD4" s="254"/>
      <c r="GE4" s="254"/>
      <c r="GF4" s="254"/>
      <c r="GG4" s="254"/>
      <c r="GH4" s="254"/>
      <c r="GI4" s="254"/>
      <c r="GJ4" s="254"/>
      <c r="GK4" s="254"/>
      <c r="GL4" s="254"/>
      <c r="GM4" s="254"/>
      <c r="GN4" s="254"/>
      <c r="GO4" s="254"/>
      <c r="GP4" s="254"/>
      <c r="GQ4" s="254"/>
      <c r="GR4" s="254"/>
    </row>
    <row r="5" spans="2:200" ht="1.5" customHeight="1"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4"/>
      <c r="AQ5" s="254"/>
      <c r="AR5" s="254"/>
      <c r="AS5" s="254"/>
      <c r="AT5" s="254"/>
      <c r="AU5" s="254"/>
      <c r="AV5" s="254"/>
      <c r="AW5" s="254"/>
      <c r="AX5" s="254"/>
      <c r="AY5" s="254"/>
      <c r="AZ5" s="254"/>
      <c r="BA5" s="254"/>
      <c r="BB5" s="254"/>
      <c r="BC5" s="254"/>
      <c r="BD5" s="254"/>
      <c r="BE5" s="254"/>
      <c r="BF5" s="254"/>
      <c r="BG5" s="254"/>
      <c r="BH5" s="254"/>
      <c r="BI5" s="254"/>
      <c r="BJ5" s="254"/>
      <c r="BK5" s="254"/>
      <c r="BL5" s="254"/>
      <c r="BM5" s="254"/>
      <c r="BN5" s="254"/>
      <c r="BO5" s="254"/>
      <c r="BP5" s="254"/>
      <c r="BQ5" s="254"/>
      <c r="BR5" s="254"/>
      <c r="BS5" s="254"/>
      <c r="BT5" s="254"/>
      <c r="BU5" s="254"/>
      <c r="BV5" s="254"/>
      <c r="BW5" s="254"/>
      <c r="BX5" s="254"/>
      <c r="BY5" s="254"/>
      <c r="BZ5" s="254"/>
      <c r="CA5" s="254"/>
      <c r="CB5" s="254"/>
      <c r="CC5" s="254"/>
      <c r="CD5" s="254"/>
      <c r="CE5" s="254"/>
      <c r="CF5" s="254"/>
      <c r="CG5" s="254"/>
      <c r="CH5" s="254"/>
      <c r="CI5" s="254"/>
      <c r="CJ5" s="254"/>
      <c r="CK5" s="254"/>
      <c r="CL5" s="254"/>
      <c r="CM5" s="254"/>
      <c r="CN5" s="254"/>
      <c r="CO5" s="254"/>
      <c r="CP5" s="254"/>
      <c r="CQ5" s="254"/>
      <c r="CR5" s="254"/>
      <c r="CS5" s="254"/>
      <c r="CT5" s="254"/>
      <c r="CU5" s="254"/>
      <c r="CV5" s="254"/>
      <c r="CW5" s="254"/>
      <c r="CX5" s="254"/>
      <c r="CY5" s="254"/>
      <c r="CZ5" s="254"/>
      <c r="DA5" s="254"/>
      <c r="DB5" s="254"/>
      <c r="DC5" s="254"/>
      <c r="DD5" s="254"/>
      <c r="DE5" s="254"/>
      <c r="DF5" s="254"/>
      <c r="DG5" s="254"/>
      <c r="DH5" s="254"/>
      <c r="DI5" s="254"/>
      <c r="DJ5" s="254"/>
      <c r="DK5" s="254"/>
      <c r="DL5" s="254"/>
      <c r="DM5" s="254"/>
      <c r="DN5" s="254"/>
      <c r="DO5" s="254"/>
      <c r="DP5" s="254"/>
      <c r="DQ5" s="254"/>
      <c r="DR5" s="254"/>
      <c r="DS5" s="254"/>
      <c r="DT5" s="254"/>
      <c r="DU5" s="254"/>
      <c r="DV5" s="254"/>
      <c r="DW5" s="254"/>
      <c r="DX5" s="254"/>
      <c r="DY5" s="254"/>
      <c r="DZ5" s="254"/>
      <c r="EA5" s="254"/>
      <c r="EB5" s="254"/>
      <c r="EC5" s="254"/>
      <c r="ED5" s="254"/>
      <c r="EE5" s="254"/>
      <c r="EF5" s="254"/>
      <c r="EG5" s="254"/>
      <c r="EH5" s="254"/>
      <c r="EI5" s="254"/>
      <c r="EJ5" s="254"/>
      <c r="EK5" s="254"/>
      <c r="EL5" s="254"/>
      <c r="EM5" s="254"/>
      <c r="EN5" s="254"/>
      <c r="EO5" s="254"/>
      <c r="EP5" s="254"/>
      <c r="EQ5" s="254"/>
      <c r="ER5" s="254"/>
      <c r="ES5" s="254"/>
      <c r="ET5" s="254"/>
      <c r="EU5" s="254"/>
      <c r="EV5" s="254"/>
      <c r="EW5" s="254"/>
      <c r="EX5" s="254"/>
      <c r="EY5" s="254"/>
      <c r="EZ5" s="254"/>
      <c r="FA5" s="254"/>
      <c r="FB5" s="254"/>
      <c r="FC5" s="254"/>
      <c r="FD5" s="254"/>
      <c r="FE5" s="254"/>
      <c r="FF5" s="254"/>
      <c r="FG5" s="254"/>
      <c r="FH5" s="254"/>
      <c r="FI5" s="254"/>
      <c r="FJ5" s="254"/>
      <c r="FK5" s="254"/>
      <c r="FL5" s="254"/>
      <c r="FM5" s="254"/>
      <c r="FN5" s="254"/>
      <c r="FO5" s="254"/>
      <c r="FP5" s="254"/>
      <c r="FQ5" s="254"/>
      <c r="FR5" s="254"/>
      <c r="FS5" s="254"/>
      <c r="FT5" s="254"/>
      <c r="FU5" s="254"/>
      <c r="FV5" s="254"/>
      <c r="FW5" s="254"/>
      <c r="FX5" s="254"/>
      <c r="FY5" s="254"/>
      <c r="FZ5" s="254"/>
      <c r="GA5" s="254"/>
      <c r="GB5" s="254"/>
      <c r="GC5" s="254"/>
      <c r="GD5" s="254"/>
      <c r="GE5" s="254"/>
      <c r="GF5" s="254"/>
      <c r="GG5" s="254"/>
      <c r="GH5" s="254"/>
      <c r="GI5" s="254"/>
      <c r="GJ5" s="254"/>
      <c r="GK5" s="254"/>
      <c r="GL5" s="254"/>
      <c r="GM5" s="254"/>
      <c r="GN5" s="254"/>
      <c r="GO5" s="254"/>
      <c r="GP5" s="254"/>
      <c r="GQ5" s="254"/>
      <c r="GR5" s="254"/>
    </row>
    <row r="6" spans="2:200" ht="1.5" customHeight="1"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254"/>
      <c r="AQ6" s="254"/>
      <c r="AR6" s="254"/>
      <c r="AS6" s="254"/>
      <c r="AT6" s="254"/>
      <c r="AU6" s="254"/>
      <c r="AV6" s="254"/>
      <c r="AW6" s="254"/>
      <c r="AX6" s="254"/>
      <c r="AY6" s="254"/>
      <c r="AZ6" s="254"/>
      <c r="BA6" s="254"/>
      <c r="BB6" s="254"/>
      <c r="BC6" s="254"/>
      <c r="BD6" s="254"/>
      <c r="BE6" s="254"/>
      <c r="BF6" s="254"/>
      <c r="BG6" s="254"/>
      <c r="BH6" s="254"/>
      <c r="BI6" s="254"/>
      <c r="BJ6" s="254"/>
      <c r="BK6" s="254"/>
      <c r="BL6" s="254"/>
      <c r="BM6" s="254"/>
      <c r="BN6" s="254"/>
      <c r="BO6" s="254"/>
      <c r="BP6" s="254"/>
      <c r="BQ6" s="254"/>
      <c r="BR6" s="254"/>
      <c r="BS6" s="254"/>
      <c r="BT6" s="254"/>
      <c r="BU6" s="254"/>
      <c r="BV6" s="254"/>
      <c r="BW6" s="254"/>
      <c r="BX6" s="254"/>
      <c r="BY6" s="254"/>
      <c r="BZ6" s="254"/>
      <c r="CA6" s="254"/>
      <c r="CB6" s="254"/>
      <c r="CC6" s="254"/>
      <c r="CD6" s="254"/>
      <c r="CE6" s="254"/>
      <c r="CF6" s="254"/>
      <c r="CG6" s="254"/>
      <c r="CH6" s="254"/>
      <c r="CI6" s="254"/>
      <c r="CJ6" s="254"/>
      <c r="CK6" s="254"/>
      <c r="CL6" s="254"/>
      <c r="CM6" s="254"/>
      <c r="CN6" s="254"/>
      <c r="CO6" s="254"/>
      <c r="CP6" s="254"/>
      <c r="CQ6" s="254"/>
      <c r="CR6" s="254"/>
      <c r="CS6" s="254"/>
      <c r="CT6" s="254"/>
      <c r="CU6" s="254"/>
      <c r="CV6" s="254"/>
      <c r="CW6" s="254"/>
      <c r="CX6" s="254"/>
      <c r="CY6" s="254"/>
      <c r="CZ6" s="254"/>
      <c r="DA6" s="254"/>
      <c r="DB6" s="254"/>
      <c r="DC6" s="254"/>
      <c r="DD6" s="254"/>
      <c r="DE6" s="254"/>
      <c r="DF6" s="254"/>
      <c r="DG6" s="254"/>
      <c r="DH6" s="254"/>
      <c r="DI6" s="254"/>
      <c r="DJ6" s="254"/>
      <c r="DK6" s="254"/>
      <c r="DL6" s="254"/>
      <c r="DM6" s="254"/>
      <c r="DN6" s="254"/>
      <c r="DO6" s="254"/>
      <c r="DP6" s="254"/>
      <c r="DQ6" s="254"/>
      <c r="DR6" s="254"/>
      <c r="DS6" s="254"/>
      <c r="DT6" s="254"/>
      <c r="DU6" s="254"/>
      <c r="DV6" s="254"/>
      <c r="DW6" s="254"/>
      <c r="DX6" s="254"/>
      <c r="DY6" s="254"/>
      <c r="DZ6" s="254"/>
      <c r="EA6" s="254"/>
      <c r="EB6" s="254"/>
      <c r="EC6" s="254"/>
      <c r="ED6" s="254"/>
      <c r="EE6" s="254"/>
      <c r="EF6" s="254"/>
      <c r="EG6" s="254"/>
      <c r="EH6" s="254"/>
      <c r="EI6" s="254"/>
      <c r="EJ6" s="254"/>
      <c r="EK6" s="254"/>
      <c r="EL6" s="254"/>
      <c r="EM6" s="254"/>
      <c r="EN6" s="254"/>
      <c r="EO6" s="254"/>
      <c r="EP6" s="254"/>
      <c r="EQ6" s="254"/>
      <c r="ER6" s="254"/>
      <c r="ES6" s="254"/>
      <c r="ET6" s="254"/>
      <c r="EU6" s="254"/>
      <c r="EV6" s="254"/>
      <c r="EW6" s="254"/>
      <c r="EX6" s="254"/>
      <c r="EY6" s="254"/>
      <c r="EZ6" s="254"/>
      <c r="FA6" s="254"/>
      <c r="FB6" s="254"/>
      <c r="FC6" s="254"/>
      <c r="FD6" s="254"/>
      <c r="FE6" s="254"/>
      <c r="FF6" s="254"/>
      <c r="FG6" s="254"/>
      <c r="FH6" s="254"/>
      <c r="FI6" s="254"/>
      <c r="FJ6" s="254"/>
      <c r="FK6" s="254"/>
      <c r="FL6" s="254"/>
      <c r="FM6" s="254"/>
      <c r="FN6" s="254"/>
      <c r="FO6" s="254"/>
      <c r="FP6" s="254"/>
      <c r="FQ6" s="254"/>
      <c r="FR6" s="254"/>
      <c r="FS6" s="254"/>
      <c r="FT6" s="254"/>
      <c r="FU6" s="254"/>
      <c r="FV6" s="254"/>
      <c r="FW6" s="254"/>
      <c r="FX6" s="254"/>
      <c r="FY6" s="254"/>
      <c r="FZ6" s="254"/>
      <c r="GA6" s="254"/>
      <c r="GB6" s="254"/>
      <c r="GC6" s="254"/>
      <c r="GD6" s="254"/>
      <c r="GE6" s="254"/>
      <c r="GF6" s="254"/>
      <c r="GG6" s="254"/>
      <c r="GH6" s="254"/>
      <c r="GI6" s="254"/>
      <c r="GJ6" s="254"/>
      <c r="GK6" s="254"/>
      <c r="GL6" s="254"/>
      <c r="GM6" s="254"/>
      <c r="GN6" s="254"/>
      <c r="GO6" s="254"/>
      <c r="GP6" s="254"/>
      <c r="GQ6" s="254"/>
      <c r="GR6" s="254"/>
    </row>
    <row r="7" spans="2:200" ht="1.5" customHeight="1"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254"/>
      <c r="AR7" s="254"/>
      <c r="AS7" s="254"/>
      <c r="AT7" s="254"/>
      <c r="AU7" s="254"/>
      <c r="AV7" s="254"/>
      <c r="AW7" s="254"/>
      <c r="AX7" s="254"/>
      <c r="AY7" s="254"/>
      <c r="AZ7" s="254"/>
      <c r="BA7" s="254"/>
      <c r="BB7" s="254"/>
      <c r="BC7" s="254"/>
      <c r="BD7" s="254"/>
      <c r="BE7" s="254"/>
      <c r="BF7" s="254"/>
      <c r="BG7" s="254"/>
      <c r="BH7" s="254"/>
      <c r="BI7" s="254"/>
      <c r="BJ7" s="254"/>
      <c r="BK7" s="254"/>
      <c r="BL7" s="254"/>
      <c r="BM7" s="254"/>
      <c r="BN7" s="254"/>
      <c r="BO7" s="254"/>
      <c r="BP7" s="254"/>
      <c r="BQ7" s="254"/>
      <c r="BR7" s="254"/>
      <c r="BS7" s="254"/>
      <c r="BT7" s="254"/>
      <c r="BU7" s="254"/>
      <c r="BV7" s="254"/>
      <c r="BW7" s="254"/>
      <c r="BX7" s="254"/>
      <c r="BY7" s="254"/>
      <c r="BZ7" s="254"/>
      <c r="CA7" s="254"/>
      <c r="CB7" s="254"/>
      <c r="CC7" s="254"/>
      <c r="CD7" s="254"/>
      <c r="CE7" s="254"/>
      <c r="CF7" s="254"/>
      <c r="CG7" s="254"/>
      <c r="CH7" s="254"/>
      <c r="CI7" s="254"/>
      <c r="CJ7" s="254"/>
      <c r="CK7" s="254"/>
      <c r="CL7" s="254"/>
      <c r="CM7" s="254"/>
      <c r="CN7" s="254"/>
      <c r="CO7" s="254"/>
      <c r="CP7" s="254"/>
      <c r="CQ7" s="254"/>
      <c r="CR7" s="254"/>
      <c r="CS7" s="254"/>
      <c r="CT7" s="254"/>
      <c r="CU7" s="254"/>
      <c r="CV7" s="254"/>
      <c r="CW7" s="254"/>
      <c r="CX7" s="254"/>
      <c r="CY7" s="254"/>
      <c r="CZ7" s="254"/>
      <c r="DA7" s="254"/>
      <c r="DB7" s="254"/>
      <c r="DC7" s="254"/>
      <c r="DD7" s="254"/>
      <c r="DE7" s="254"/>
      <c r="DF7" s="254"/>
      <c r="DG7" s="254"/>
      <c r="DH7" s="254"/>
      <c r="DI7" s="254"/>
      <c r="DJ7" s="254"/>
      <c r="DK7" s="254"/>
      <c r="DL7" s="254"/>
      <c r="DM7" s="254"/>
      <c r="DN7" s="254"/>
      <c r="DO7" s="254"/>
      <c r="DP7" s="254"/>
      <c r="DQ7" s="254"/>
      <c r="DR7" s="254"/>
      <c r="DS7" s="254"/>
      <c r="DT7" s="254"/>
      <c r="DU7" s="254"/>
      <c r="DV7" s="254"/>
      <c r="DW7" s="254"/>
      <c r="DX7" s="254"/>
      <c r="DY7" s="254"/>
      <c r="DZ7" s="254"/>
      <c r="EA7" s="254"/>
      <c r="EB7" s="254"/>
      <c r="EC7" s="254"/>
      <c r="ED7" s="254"/>
      <c r="EE7" s="254"/>
      <c r="EF7" s="254"/>
      <c r="EG7" s="254"/>
      <c r="EH7" s="254"/>
      <c r="EI7" s="254"/>
      <c r="EJ7" s="254"/>
      <c r="EK7" s="254"/>
      <c r="EL7" s="254"/>
      <c r="EM7" s="254"/>
      <c r="EN7" s="254"/>
      <c r="EO7" s="254"/>
      <c r="EP7" s="254"/>
      <c r="EQ7" s="254"/>
      <c r="ER7" s="254"/>
      <c r="ES7" s="254"/>
      <c r="ET7" s="254"/>
      <c r="EU7" s="254"/>
      <c r="EV7" s="254"/>
      <c r="EW7" s="254"/>
      <c r="EX7" s="254"/>
      <c r="EY7" s="254"/>
      <c r="EZ7" s="254"/>
      <c r="FA7" s="254"/>
      <c r="FB7" s="254"/>
      <c r="FC7" s="254"/>
      <c r="FD7" s="254"/>
      <c r="FE7" s="254"/>
      <c r="FF7" s="254"/>
      <c r="FG7" s="254"/>
      <c r="FH7" s="254"/>
      <c r="FI7" s="254"/>
      <c r="FJ7" s="254"/>
      <c r="FK7" s="254"/>
      <c r="FL7" s="254"/>
      <c r="FM7" s="254"/>
      <c r="FN7" s="254"/>
      <c r="FO7" s="254"/>
      <c r="FP7" s="254"/>
      <c r="FQ7" s="254"/>
      <c r="FR7" s="254"/>
      <c r="FS7" s="254"/>
      <c r="FT7" s="254"/>
      <c r="FU7" s="254"/>
      <c r="FV7" s="254"/>
      <c r="FW7" s="254"/>
      <c r="FX7" s="254"/>
      <c r="FY7" s="254"/>
      <c r="FZ7" s="254"/>
      <c r="GA7" s="254"/>
      <c r="GB7" s="254"/>
      <c r="GC7" s="254"/>
      <c r="GD7" s="254"/>
      <c r="GE7" s="254"/>
      <c r="GF7" s="254"/>
      <c r="GG7" s="254"/>
      <c r="GH7" s="254"/>
      <c r="GI7" s="254"/>
      <c r="GJ7" s="254"/>
      <c r="GK7" s="254"/>
      <c r="GL7" s="254"/>
      <c r="GM7" s="254"/>
      <c r="GN7" s="254"/>
      <c r="GO7" s="254"/>
      <c r="GP7" s="254"/>
      <c r="GQ7" s="254"/>
      <c r="GR7" s="254"/>
    </row>
    <row r="8" spans="2:200" ht="1.5" customHeight="1"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4"/>
      <c r="AR8" s="254"/>
      <c r="AS8" s="254"/>
      <c r="AT8" s="254"/>
      <c r="AU8" s="254"/>
      <c r="AV8" s="254"/>
      <c r="AW8" s="254"/>
      <c r="AX8" s="254"/>
      <c r="AY8" s="254"/>
      <c r="AZ8" s="254"/>
      <c r="BA8" s="254"/>
      <c r="BB8" s="254"/>
      <c r="BC8" s="254"/>
      <c r="BD8" s="254"/>
      <c r="BE8" s="254"/>
      <c r="BF8" s="254"/>
      <c r="BG8" s="254"/>
      <c r="BH8" s="254"/>
      <c r="BI8" s="254"/>
      <c r="BJ8" s="254"/>
      <c r="BK8" s="254"/>
      <c r="BL8" s="254"/>
      <c r="BM8" s="254"/>
      <c r="BN8" s="254"/>
      <c r="BO8" s="254"/>
      <c r="BP8" s="254"/>
      <c r="BQ8" s="254"/>
      <c r="BR8" s="254"/>
      <c r="BS8" s="254"/>
      <c r="BT8" s="254"/>
      <c r="BU8" s="254"/>
      <c r="BV8" s="254"/>
      <c r="BW8" s="254"/>
      <c r="BX8" s="254"/>
      <c r="BY8" s="254"/>
      <c r="BZ8" s="254"/>
      <c r="CA8" s="254"/>
      <c r="CB8" s="254"/>
      <c r="CC8" s="254"/>
      <c r="CD8" s="254"/>
      <c r="CE8" s="254"/>
      <c r="CF8" s="254"/>
      <c r="CG8" s="254"/>
      <c r="CH8" s="254"/>
      <c r="CI8" s="254"/>
      <c r="CJ8" s="254"/>
      <c r="CK8" s="254"/>
      <c r="CL8" s="254"/>
      <c r="CM8" s="254"/>
      <c r="CN8" s="254"/>
      <c r="CO8" s="254"/>
      <c r="CP8" s="254"/>
      <c r="CQ8" s="254"/>
      <c r="CR8" s="254"/>
      <c r="CS8" s="254"/>
      <c r="CT8" s="254"/>
      <c r="CU8" s="254"/>
      <c r="CV8" s="254"/>
      <c r="CW8" s="254"/>
      <c r="CX8" s="254"/>
      <c r="CY8" s="254"/>
      <c r="CZ8" s="254"/>
      <c r="DA8" s="254"/>
      <c r="DB8" s="254"/>
      <c r="DC8" s="254"/>
      <c r="DD8" s="254"/>
      <c r="DE8" s="254"/>
      <c r="DF8" s="254"/>
      <c r="DG8" s="254"/>
      <c r="DH8" s="254"/>
      <c r="DI8" s="254"/>
      <c r="DJ8" s="254"/>
      <c r="DK8" s="254"/>
      <c r="DL8" s="254"/>
      <c r="DM8" s="254"/>
      <c r="DN8" s="254"/>
      <c r="DO8" s="254"/>
      <c r="DP8" s="254"/>
      <c r="DQ8" s="254"/>
      <c r="DR8" s="254"/>
      <c r="DS8" s="254"/>
      <c r="DT8" s="254"/>
      <c r="DU8" s="254"/>
      <c r="DV8" s="254"/>
      <c r="DW8" s="254"/>
      <c r="DX8" s="254"/>
      <c r="DY8" s="254"/>
      <c r="DZ8" s="254"/>
      <c r="EA8" s="254"/>
      <c r="EB8" s="254"/>
      <c r="EC8" s="254"/>
      <c r="ED8" s="254"/>
      <c r="EE8" s="254"/>
      <c r="EF8" s="254"/>
      <c r="EG8" s="254"/>
      <c r="EH8" s="254"/>
      <c r="EI8" s="254"/>
      <c r="EJ8" s="254"/>
      <c r="EK8" s="254"/>
      <c r="EL8" s="254"/>
      <c r="EM8" s="254"/>
      <c r="EN8" s="254"/>
      <c r="EO8" s="254"/>
      <c r="EP8" s="254"/>
      <c r="EQ8" s="254"/>
      <c r="ER8" s="254"/>
      <c r="ES8" s="254"/>
      <c r="ET8" s="254"/>
      <c r="EU8" s="254"/>
      <c r="EV8" s="254"/>
      <c r="EW8" s="254"/>
      <c r="EX8" s="254"/>
      <c r="EY8" s="254"/>
      <c r="EZ8" s="254"/>
      <c r="FA8" s="254"/>
      <c r="FB8" s="254"/>
      <c r="FC8" s="254"/>
      <c r="FD8" s="254"/>
      <c r="FE8" s="254"/>
      <c r="FF8" s="254"/>
      <c r="FG8" s="254"/>
      <c r="FH8" s="254"/>
      <c r="FI8" s="254"/>
      <c r="FJ8" s="254"/>
      <c r="FK8" s="254"/>
      <c r="FL8" s="254"/>
      <c r="FM8" s="254"/>
      <c r="FN8" s="254"/>
      <c r="FO8" s="254"/>
      <c r="FP8" s="254"/>
      <c r="FQ8" s="254"/>
      <c r="FR8" s="254"/>
      <c r="FS8" s="254"/>
      <c r="FT8" s="254"/>
      <c r="FU8" s="254"/>
      <c r="FV8" s="254"/>
      <c r="FW8" s="254"/>
      <c r="FX8" s="254"/>
      <c r="FY8" s="254"/>
      <c r="FZ8" s="254"/>
      <c r="GA8" s="254"/>
      <c r="GB8" s="254"/>
      <c r="GC8" s="254"/>
      <c r="GD8" s="254"/>
      <c r="GE8" s="254"/>
      <c r="GF8" s="254"/>
      <c r="GG8" s="254"/>
      <c r="GH8" s="254"/>
      <c r="GI8" s="254"/>
      <c r="GJ8" s="254"/>
      <c r="GK8" s="254"/>
      <c r="GL8" s="254"/>
      <c r="GM8" s="254"/>
      <c r="GN8" s="254"/>
      <c r="GO8" s="254"/>
      <c r="GP8" s="254"/>
      <c r="GQ8" s="254"/>
      <c r="GR8" s="254"/>
    </row>
    <row r="9" spans="2:200" ht="1.5" customHeight="1"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4"/>
      <c r="AK9" s="254"/>
      <c r="AL9" s="254"/>
      <c r="AM9" s="254"/>
      <c r="AN9" s="254"/>
      <c r="AO9" s="254"/>
      <c r="AP9" s="254"/>
      <c r="AQ9" s="254"/>
      <c r="AR9" s="254"/>
      <c r="AS9" s="254"/>
      <c r="AT9" s="254"/>
      <c r="AU9" s="254"/>
      <c r="AV9" s="254"/>
      <c r="AW9" s="254"/>
      <c r="AX9" s="254"/>
      <c r="AY9" s="254"/>
      <c r="AZ9" s="254"/>
      <c r="BA9" s="254"/>
      <c r="BB9" s="254"/>
      <c r="BC9" s="254"/>
      <c r="BD9" s="254"/>
      <c r="BE9" s="254"/>
      <c r="BF9" s="254"/>
      <c r="BG9" s="254"/>
      <c r="BH9" s="254"/>
      <c r="BI9" s="254"/>
      <c r="BJ9" s="254"/>
      <c r="BK9" s="254"/>
      <c r="BL9" s="254"/>
      <c r="BM9" s="254"/>
      <c r="BN9" s="254"/>
      <c r="BO9" s="254"/>
      <c r="BP9" s="254"/>
      <c r="BQ9" s="254"/>
      <c r="BR9" s="254"/>
      <c r="BS9" s="254"/>
      <c r="BT9" s="254"/>
      <c r="BU9" s="254"/>
      <c r="BV9" s="254"/>
      <c r="BW9" s="254"/>
      <c r="BX9" s="254"/>
      <c r="BY9" s="254"/>
      <c r="BZ9" s="254"/>
      <c r="CA9" s="254"/>
      <c r="CB9" s="254"/>
      <c r="CC9" s="254"/>
      <c r="CD9" s="254"/>
      <c r="CE9" s="254"/>
      <c r="CF9" s="254"/>
      <c r="CG9" s="254"/>
      <c r="CH9" s="254"/>
      <c r="CI9" s="254"/>
      <c r="CJ9" s="254"/>
      <c r="CK9" s="254"/>
      <c r="CL9" s="254"/>
      <c r="CM9" s="254"/>
      <c r="CN9" s="254"/>
      <c r="CO9" s="254"/>
      <c r="CP9" s="254"/>
      <c r="CQ9" s="254"/>
      <c r="CR9" s="254"/>
      <c r="CS9" s="254"/>
      <c r="CT9" s="254"/>
      <c r="CU9" s="254"/>
      <c r="CV9" s="254"/>
      <c r="CW9" s="254"/>
      <c r="CX9" s="254"/>
      <c r="CY9" s="254"/>
      <c r="CZ9" s="254"/>
      <c r="DA9" s="254"/>
      <c r="DB9" s="254"/>
      <c r="DC9" s="254"/>
      <c r="DD9" s="254"/>
      <c r="DE9" s="254"/>
      <c r="DF9" s="254"/>
      <c r="DG9" s="254"/>
      <c r="DH9" s="254"/>
      <c r="DI9" s="254"/>
      <c r="DJ9" s="254"/>
      <c r="DK9" s="254"/>
      <c r="DL9" s="254"/>
      <c r="DM9" s="254"/>
      <c r="DN9" s="254"/>
      <c r="DO9" s="254"/>
      <c r="DP9" s="254"/>
      <c r="DQ9" s="254"/>
      <c r="DR9" s="254"/>
      <c r="DS9" s="254"/>
      <c r="DT9" s="254"/>
      <c r="DU9" s="254"/>
      <c r="DV9" s="254"/>
      <c r="DW9" s="254"/>
      <c r="DX9" s="254"/>
      <c r="DY9" s="254"/>
      <c r="DZ9" s="254"/>
      <c r="EA9" s="254"/>
      <c r="EB9" s="254"/>
      <c r="EC9" s="254"/>
      <c r="ED9" s="254"/>
      <c r="EE9" s="254"/>
      <c r="EF9" s="254"/>
      <c r="EG9" s="254"/>
      <c r="EH9" s="254"/>
      <c r="EI9" s="254"/>
      <c r="EJ9" s="254"/>
      <c r="EK9" s="254"/>
      <c r="EL9" s="254"/>
      <c r="EM9" s="254"/>
      <c r="EN9" s="254"/>
      <c r="EO9" s="254"/>
      <c r="EP9" s="254"/>
      <c r="EQ9" s="254"/>
      <c r="ER9" s="254"/>
      <c r="ES9" s="254"/>
      <c r="ET9" s="254"/>
      <c r="EU9" s="254"/>
      <c r="EV9" s="254"/>
      <c r="EW9" s="254"/>
      <c r="EX9" s="254"/>
      <c r="EY9" s="254"/>
      <c r="EZ9" s="254"/>
      <c r="FA9" s="254"/>
      <c r="FB9" s="254"/>
      <c r="FC9" s="254"/>
      <c r="FD9" s="254"/>
      <c r="FE9" s="254"/>
      <c r="FF9" s="254"/>
      <c r="FG9" s="254"/>
      <c r="FH9" s="254"/>
      <c r="FI9" s="254"/>
      <c r="FJ9" s="254"/>
      <c r="FK9" s="254"/>
      <c r="FL9" s="254"/>
      <c r="FM9" s="254"/>
      <c r="FN9" s="254"/>
      <c r="FO9" s="254"/>
      <c r="FP9" s="254"/>
      <c r="FQ9" s="254"/>
      <c r="FR9" s="254"/>
      <c r="FS9" s="254"/>
      <c r="FT9" s="254"/>
      <c r="FU9" s="254"/>
      <c r="FV9" s="254"/>
      <c r="FW9" s="254"/>
      <c r="FX9" s="254"/>
      <c r="FY9" s="254"/>
      <c r="FZ9" s="254"/>
      <c r="GA9" s="254"/>
      <c r="GB9" s="254"/>
      <c r="GC9" s="254"/>
      <c r="GD9" s="254"/>
      <c r="GE9" s="254"/>
      <c r="GF9" s="254"/>
      <c r="GG9" s="254"/>
      <c r="GH9" s="254"/>
      <c r="GI9" s="254"/>
      <c r="GJ9" s="254"/>
      <c r="GK9" s="254"/>
      <c r="GL9" s="254"/>
      <c r="GM9" s="254"/>
      <c r="GN9" s="254"/>
      <c r="GO9" s="254"/>
      <c r="GP9" s="254"/>
      <c r="GQ9" s="254"/>
      <c r="GR9" s="254"/>
    </row>
    <row r="10" spans="2:200" ht="1.5" customHeight="1"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54"/>
      <c r="AA10" s="254"/>
      <c r="AB10" s="254"/>
      <c r="AC10" s="254"/>
      <c r="AD10" s="254"/>
      <c r="AE10" s="254"/>
      <c r="AF10" s="254"/>
      <c r="AG10" s="254"/>
      <c r="AH10" s="254"/>
      <c r="AI10" s="254"/>
      <c r="AJ10" s="254"/>
      <c r="AK10" s="254"/>
      <c r="AL10" s="254"/>
      <c r="AM10" s="254"/>
      <c r="AN10" s="254"/>
      <c r="AO10" s="254"/>
      <c r="AP10" s="254"/>
      <c r="AQ10" s="254"/>
      <c r="AR10" s="254"/>
      <c r="AS10" s="254"/>
      <c r="AT10" s="254"/>
      <c r="AU10" s="254"/>
      <c r="AV10" s="254"/>
      <c r="AW10" s="254"/>
      <c r="AX10" s="254"/>
      <c r="AY10" s="254"/>
      <c r="AZ10" s="254"/>
      <c r="BA10" s="254"/>
      <c r="BB10" s="254"/>
      <c r="BC10" s="254"/>
      <c r="BD10" s="254"/>
      <c r="BE10" s="254"/>
      <c r="BF10" s="254"/>
      <c r="BG10" s="254"/>
      <c r="BH10" s="254"/>
      <c r="BI10" s="254"/>
      <c r="BJ10" s="254"/>
      <c r="BK10" s="254"/>
      <c r="BL10" s="254"/>
      <c r="BM10" s="254"/>
      <c r="BN10" s="254"/>
      <c r="BO10" s="254"/>
      <c r="BP10" s="254"/>
      <c r="BQ10" s="254"/>
      <c r="BR10" s="254"/>
      <c r="BS10" s="254"/>
      <c r="BT10" s="254"/>
      <c r="BU10" s="254"/>
      <c r="BV10" s="254"/>
      <c r="BW10" s="254"/>
      <c r="BX10" s="254"/>
      <c r="BY10" s="254"/>
      <c r="BZ10" s="254"/>
      <c r="CA10" s="254"/>
      <c r="CB10" s="254"/>
      <c r="CC10" s="254"/>
      <c r="CD10" s="254"/>
      <c r="CE10" s="254"/>
      <c r="CF10" s="254"/>
      <c r="CG10" s="254"/>
      <c r="CH10" s="254"/>
      <c r="CI10" s="254"/>
      <c r="CJ10" s="254"/>
      <c r="CK10" s="254"/>
      <c r="CL10" s="254"/>
      <c r="CM10" s="254"/>
      <c r="CN10" s="254"/>
      <c r="CO10" s="254"/>
      <c r="CP10" s="254"/>
      <c r="CQ10" s="254"/>
      <c r="CR10" s="254"/>
      <c r="CS10" s="254"/>
      <c r="CT10" s="254"/>
      <c r="CU10" s="254"/>
      <c r="CV10" s="254"/>
      <c r="CW10" s="254"/>
      <c r="CX10" s="254"/>
      <c r="CY10" s="254"/>
      <c r="CZ10" s="254"/>
      <c r="DA10" s="254"/>
      <c r="DB10" s="254"/>
      <c r="DC10" s="254"/>
      <c r="DD10" s="254"/>
      <c r="DE10" s="254"/>
      <c r="DF10" s="254"/>
      <c r="DG10" s="254"/>
      <c r="DH10" s="254"/>
      <c r="DI10" s="254"/>
      <c r="DJ10" s="254"/>
      <c r="DK10" s="254"/>
      <c r="DL10" s="254"/>
      <c r="DM10" s="254"/>
      <c r="DN10" s="254"/>
      <c r="DO10" s="254"/>
      <c r="DP10" s="254"/>
      <c r="DQ10" s="254"/>
      <c r="DR10" s="254"/>
      <c r="DS10" s="254"/>
      <c r="DT10" s="254"/>
      <c r="DU10" s="254"/>
      <c r="DV10" s="254"/>
      <c r="DW10" s="254"/>
      <c r="DX10" s="254"/>
      <c r="DY10" s="254"/>
      <c r="DZ10" s="254"/>
      <c r="EA10" s="254"/>
      <c r="EB10" s="254"/>
      <c r="EC10" s="254"/>
      <c r="ED10" s="254"/>
      <c r="EE10" s="254"/>
      <c r="EF10" s="254"/>
      <c r="EG10" s="254"/>
      <c r="EH10" s="254"/>
      <c r="EI10" s="254"/>
      <c r="EJ10" s="254"/>
      <c r="EK10" s="254"/>
      <c r="EL10" s="254"/>
      <c r="EM10" s="254"/>
      <c r="EN10" s="254"/>
      <c r="EO10" s="254"/>
      <c r="EP10" s="254"/>
      <c r="EQ10" s="254"/>
      <c r="ER10" s="254"/>
      <c r="ES10" s="254"/>
      <c r="ET10" s="254"/>
      <c r="EU10" s="254"/>
      <c r="EV10" s="254"/>
      <c r="EW10" s="254"/>
      <c r="EX10" s="254"/>
      <c r="EY10" s="254"/>
      <c r="EZ10" s="254"/>
      <c r="FA10" s="254"/>
      <c r="FB10" s="254"/>
      <c r="FC10" s="254"/>
      <c r="FD10" s="254"/>
      <c r="FE10" s="254"/>
      <c r="FF10" s="254"/>
      <c r="FG10" s="254"/>
      <c r="FH10" s="254"/>
      <c r="FI10" s="254"/>
      <c r="FJ10" s="254"/>
      <c r="FK10" s="254"/>
      <c r="FL10" s="254"/>
      <c r="FM10" s="254"/>
      <c r="FN10" s="254"/>
      <c r="FO10" s="254"/>
      <c r="FP10" s="254"/>
      <c r="FQ10" s="254"/>
      <c r="FR10" s="254"/>
      <c r="FS10" s="254"/>
      <c r="FT10" s="254"/>
      <c r="FU10" s="254"/>
      <c r="FV10" s="254"/>
      <c r="FW10" s="254"/>
      <c r="FX10" s="254"/>
      <c r="FY10" s="254"/>
      <c r="FZ10" s="254"/>
      <c r="GA10" s="254"/>
      <c r="GB10" s="254"/>
      <c r="GC10" s="254"/>
      <c r="GD10" s="254"/>
      <c r="GE10" s="254"/>
      <c r="GF10" s="254"/>
      <c r="GG10" s="254"/>
      <c r="GH10" s="254"/>
      <c r="GI10" s="254"/>
      <c r="GJ10" s="254"/>
      <c r="GK10" s="254"/>
      <c r="GL10" s="254"/>
      <c r="GM10" s="254"/>
      <c r="GN10" s="254"/>
      <c r="GO10" s="254"/>
      <c r="GP10" s="254"/>
      <c r="GQ10" s="254"/>
      <c r="GR10" s="254"/>
    </row>
    <row r="13" spans="94:108" ht="1.5" customHeight="1">
      <c r="CP13" s="255">
        <v>4</v>
      </c>
      <c r="CQ13" s="256"/>
      <c r="CR13" s="256"/>
      <c r="CS13" s="256"/>
      <c r="CT13" s="256"/>
      <c r="CU13" s="256"/>
      <c r="CV13" s="256"/>
      <c r="CW13" s="256"/>
      <c r="CX13" s="256"/>
      <c r="CY13" s="256"/>
      <c r="CZ13" s="256"/>
      <c r="DA13" s="256"/>
      <c r="DB13" s="256"/>
      <c r="DC13" s="256"/>
      <c r="DD13" s="256"/>
    </row>
    <row r="14" spans="94:108" ht="1.5" customHeight="1">
      <c r="CP14" s="256"/>
      <c r="CQ14" s="256"/>
      <c r="CR14" s="256"/>
      <c r="CS14" s="256"/>
      <c r="CT14" s="256"/>
      <c r="CU14" s="256"/>
      <c r="CV14" s="256"/>
      <c r="CW14" s="256"/>
      <c r="CX14" s="256"/>
      <c r="CY14" s="256"/>
      <c r="CZ14" s="256"/>
      <c r="DA14" s="256"/>
      <c r="DB14" s="256"/>
      <c r="DC14" s="256"/>
      <c r="DD14" s="256"/>
    </row>
    <row r="15" spans="94:108" ht="1.5" customHeight="1">
      <c r="CP15" s="256"/>
      <c r="CQ15" s="256"/>
      <c r="CR15" s="256"/>
      <c r="CS15" s="256"/>
      <c r="CT15" s="256"/>
      <c r="CU15" s="256"/>
      <c r="CV15" s="256"/>
      <c r="CW15" s="256"/>
      <c r="CX15" s="256"/>
      <c r="CY15" s="256"/>
      <c r="CZ15" s="256"/>
      <c r="DA15" s="256"/>
      <c r="DB15" s="256"/>
      <c r="DC15" s="256"/>
      <c r="DD15" s="256"/>
    </row>
    <row r="16" spans="94:108" ht="1.5" customHeight="1">
      <c r="CP16" s="256"/>
      <c r="CQ16" s="256"/>
      <c r="CR16" s="256"/>
      <c r="CS16" s="256"/>
      <c r="CT16" s="256"/>
      <c r="CU16" s="256"/>
      <c r="CV16" s="256"/>
      <c r="CW16" s="256"/>
      <c r="CX16" s="256"/>
      <c r="CY16" s="256"/>
      <c r="CZ16" s="256"/>
      <c r="DA16" s="256"/>
      <c r="DB16" s="256"/>
      <c r="DC16" s="256"/>
      <c r="DD16" s="256"/>
    </row>
    <row r="17" spans="94:108" ht="1.5" customHeight="1">
      <c r="CP17" s="256"/>
      <c r="CQ17" s="256"/>
      <c r="CR17" s="256"/>
      <c r="CS17" s="256"/>
      <c r="CT17" s="256"/>
      <c r="CU17" s="256"/>
      <c r="CV17" s="256"/>
      <c r="CW17" s="256"/>
      <c r="CX17" s="256"/>
      <c r="CY17" s="256"/>
      <c r="CZ17" s="256"/>
      <c r="DA17" s="256"/>
      <c r="DB17" s="256"/>
      <c r="DC17" s="256"/>
      <c r="DD17" s="256"/>
    </row>
    <row r="18" spans="94:108" ht="1.5" customHeight="1">
      <c r="CP18" s="256"/>
      <c r="CQ18" s="256"/>
      <c r="CR18" s="256"/>
      <c r="CS18" s="256"/>
      <c r="CT18" s="256"/>
      <c r="CU18" s="256"/>
      <c r="CV18" s="256"/>
      <c r="CW18" s="256"/>
      <c r="CX18" s="256"/>
      <c r="CY18" s="256"/>
      <c r="CZ18" s="256"/>
      <c r="DA18" s="256"/>
      <c r="DB18" s="256"/>
      <c r="DC18" s="256"/>
      <c r="DD18" s="256"/>
    </row>
    <row r="19" spans="94:108" ht="1.5" customHeight="1">
      <c r="CP19" s="256"/>
      <c r="CQ19" s="256"/>
      <c r="CR19" s="256"/>
      <c r="CS19" s="256"/>
      <c r="CT19" s="256"/>
      <c r="CU19" s="256"/>
      <c r="CV19" s="256"/>
      <c r="CW19" s="256"/>
      <c r="CX19" s="256"/>
      <c r="CY19" s="256"/>
      <c r="CZ19" s="256"/>
      <c r="DA19" s="256"/>
      <c r="DB19" s="256"/>
      <c r="DC19" s="256"/>
      <c r="DD19" s="256"/>
    </row>
    <row r="20" spans="94:108" ht="1.5" customHeight="1">
      <c r="CP20" s="256"/>
      <c r="CQ20" s="256"/>
      <c r="CR20" s="256"/>
      <c r="CS20" s="256"/>
      <c r="CT20" s="256"/>
      <c r="CU20" s="256"/>
      <c r="CV20" s="256"/>
      <c r="CW20" s="256"/>
      <c r="CX20" s="256"/>
      <c r="CY20" s="256"/>
      <c r="CZ20" s="256"/>
      <c r="DA20" s="256"/>
      <c r="DB20" s="256"/>
      <c r="DC20" s="256"/>
      <c r="DD20" s="256"/>
    </row>
    <row r="21" spans="94:108" ht="1.5" customHeight="1">
      <c r="CP21" s="256"/>
      <c r="CQ21" s="256"/>
      <c r="CR21" s="256"/>
      <c r="CS21" s="256"/>
      <c r="CT21" s="256"/>
      <c r="CU21" s="256"/>
      <c r="CV21" s="256"/>
      <c r="CW21" s="256"/>
      <c r="CX21" s="256"/>
      <c r="CY21" s="256"/>
      <c r="CZ21" s="256"/>
      <c r="DA21" s="256"/>
      <c r="DB21" s="256"/>
      <c r="DC21" s="256"/>
      <c r="DD21" s="256"/>
    </row>
    <row r="23" spans="97:105" ht="1.5" customHeight="1">
      <c r="CS23" s="219"/>
      <c r="DA23" s="219"/>
    </row>
    <row r="24" spans="97:104" ht="1.5" customHeight="1">
      <c r="CS24" s="220"/>
      <c r="CT24" s="213"/>
      <c r="CU24" s="213"/>
      <c r="CV24" s="213"/>
      <c r="CW24" s="213"/>
      <c r="CX24" s="213"/>
      <c r="CY24" s="213"/>
      <c r="CZ24" s="216"/>
    </row>
    <row r="25" spans="97:105" ht="1.5" customHeight="1">
      <c r="CS25" s="219"/>
      <c r="CV25" s="196"/>
      <c r="DA25" s="219"/>
    </row>
    <row r="26" spans="97:105" ht="1.5" customHeight="1">
      <c r="CS26" s="219"/>
      <c r="CV26" s="196"/>
      <c r="DA26" s="219"/>
    </row>
    <row r="27" spans="97:105" ht="1.5" customHeight="1">
      <c r="CS27" s="219"/>
      <c r="CV27" s="196"/>
      <c r="DA27" s="219"/>
    </row>
    <row r="28" spans="97:105" ht="1.5" customHeight="1">
      <c r="CS28" s="219"/>
      <c r="CV28" s="196"/>
      <c r="DA28" s="219"/>
    </row>
    <row r="29" spans="97:105" ht="1.5" customHeight="1" thickBot="1">
      <c r="CS29" s="219"/>
      <c r="CV29" s="196"/>
      <c r="DA29" s="219"/>
    </row>
    <row r="30" spans="22:255" ht="1.5" customHeight="1" thickBot="1" thickTop="1">
      <c r="V30" s="212"/>
      <c r="W30" s="212"/>
      <c r="X30" s="212"/>
      <c r="Y30" s="214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  <c r="BI30" s="212"/>
      <c r="BJ30" s="212"/>
      <c r="BK30" s="212"/>
      <c r="BL30" s="212"/>
      <c r="BM30" s="212"/>
      <c r="BN30" s="212"/>
      <c r="BO30" s="212"/>
      <c r="BP30" s="212"/>
      <c r="BQ30" s="212"/>
      <c r="BR30" s="212"/>
      <c r="BS30" s="212"/>
      <c r="BT30" s="212"/>
      <c r="BU30" s="212"/>
      <c r="BV30" s="212"/>
      <c r="BW30" s="212"/>
      <c r="BX30" s="212"/>
      <c r="BY30" s="212"/>
      <c r="BZ30" s="212"/>
      <c r="CA30" s="212"/>
      <c r="CB30" s="212"/>
      <c r="CC30" s="212"/>
      <c r="CD30" s="212"/>
      <c r="CE30" s="212"/>
      <c r="CF30" s="212"/>
      <c r="CH30" s="198"/>
      <c r="CI30" s="199"/>
      <c r="CJ30" s="199"/>
      <c r="CK30" s="199"/>
      <c r="CL30" s="199"/>
      <c r="CM30" s="199"/>
      <c r="CN30" s="199"/>
      <c r="CO30" s="199"/>
      <c r="CP30" s="199"/>
      <c r="CQ30" s="199"/>
      <c r="CR30" s="199"/>
      <c r="CS30" s="221"/>
      <c r="CT30" s="199"/>
      <c r="CU30" s="199"/>
      <c r="CV30" s="272"/>
      <c r="CW30" s="199"/>
      <c r="CX30" s="199"/>
      <c r="CY30" s="199"/>
      <c r="CZ30" s="199"/>
      <c r="DA30" s="221"/>
      <c r="DB30" s="199"/>
      <c r="DC30" s="199"/>
      <c r="DD30" s="199"/>
      <c r="DE30" s="199"/>
      <c r="DF30" s="199"/>
      <c r="DG30" s="199"/>
      <c r="DH30" s="199"/>
      <c r="DI30" s="199"/>
      <c r="DJ30" s="199"/>
      <c r="DK30" s="200"/>
      <c r="FD30" s="257" t="s">
        <v>246</v>
      </c>
      <c r="FE30" s="258"/>
      <c r="FF30" s="258"/>
      <c r="FG30" s="258"/>
      <c r="FH30" s="258"/>
      <c r="FI30" s="258"/>
      <c r="FJ30" s="258"/>
      <c r="FK30" s="258"/>
      <c r="FL30" s="258"/>
      <c r="FM30" s="258"/>
      <c r="FN30" s="258"/>
      <c r="FO30" s="258"/>
      <c r="FP30" s="258"/>
      <c r="FQ30" s="258"/>
      <c r="FR30" s="258"/>
      <c r="FS30" s="258"/>
      <c r="FT30" s="258"/>
      <c r="FU30" s="258"/>
      <c r="FV30" s="258"/>
      <c r="FW30" s="258"/>
      <c r="FX30" s="258"/>
      <c r="FY30" s="258"/>
      <c r="FZ30" s="258"/>
      <c r="GA30" s="258"/>
      <c r="GB30" s="258"/>
      <c r="GC30" s="258"/>
      <c r="GD30" s="258"/>
      <c r="GE30" s="258"/>
      <c r="GF30" s="258"/>
      <c r="GG30" s="258"/>
      <c r="GH30" s="258"/>
      <c r="GI30" s="258"/>
      <c r="GJ30" s="258"/>
      <c r="GK30" s="258"/>
      <c r="GL30" s="258"/>
      <c r="GM30" s="258"/>
      <c r="GN30" s="258"/>
      <c r="GO30" s="258"/>
      <c r="GP30" s="258"/>
      <c r="GQ30" s="258"/>
      <c r="GR30" s="258"/>
      <c r="GS30" s="258"/>
      <c r="GT30" s="258"/>
      <c r="GU30" s="258"/>
      <c r="GV30" s="258"/>
      <c r="GW30" s="258"/>
      <c r="GX30" s="258"/>
      <c r="GY30" s="258"/>
      <c r="GZ30" s="258"/>
      <c r="HA30" s="258"/>
      <c r="HB30" s="258"/>
      <c r="HC30" s="258"/>
      <c r="HD30" s="258"/>
      <c r="HE30" s="258"/>
      <c r="HF30" s="258"/>
      <c r="HG30" s="258"/>
      <c r="HH30" s="258"/>
      <c r="HI30" s="258"/>
      <c r="HJ30" s="258"/>
      <c r="HK30" s="258"/>
      <c r="HL30" s="258"/>
      <c r="HM30" s="258"/>
      <c r="HN30" s="258"/>
      <c r="HO30" s="258"/>
      <c r="HP30" s="258"/>
      <c r="HQ30" s="258"/>
      <c r="HR30" s="258"/>
      <c r="HS30" s="258"/>
      <c r="HT30" s="258"/>
      <c r="HU30" s="258"/>
      <c r="HV30" s="258"/>
      <c r="HW30" s="258"/>
      <c r="HX30" s="258"/>
      <c r="HY30" s="258"/>
      <c r="HZ30" s="258"/>
      <c r="IA30" s="258"/>
      <c r="IB30" s="258"/>
      <c r="IC30" s="258"/>
      <c r="ID30" s="258"/>
      <c r="IE30" s="258"/>
      <c r="IF30" s="258"/>
      <c r="IG30" s="258"/>
      <c r="IH30" s="258"/>
      <c r="II30" s="258"/>
      <c r="IJ30" s="258"/>
      <c r="IK30" s="258"/>
      <c r="IL30" s="258"/>
      <c r="IM30" s="258"/>
      <c r="IN30" s="258"/>
      <c r="IO30" s="258"/>
      <c r="IP30" s="258"/>
      <c r="IQ30" s="258"/>
      <c r="IR30" s="258"/>
      <c r="IS30" s="258"/>
      <c r="IT30" s="258"/>
      <c r="IU30" s="258"/>
    </row>
    <row r="31" spans="25:255" ht="1.5" customHeight="1" thickTop="1">
      <c r="Y31" s="215"/>
      <c r="CF31" s="209"/>
      <c r="CH31" s="201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222"/>
      <c r="CT31" s="64"/>
      <c r="CU31" s="64"/>
      <c r="CV31" s="273"/>
      <c r="CW31" s="64"/>
      <c r="CX31" s="64"/>
      <c r="CY31" s="64"/>
      <c r="CZ31" s="64"/>
      <c r="DA31" s="222"/>
      <c r="DB31" s="64"/>
      <c r="DC31" s="64"/>
      <c r="DD31" s="64"/>
      <c r="DE31" s="64"/>
      <c r="DF31" s="64"/>
      <c r="DG31" s="64"/>
      <c r="DH31" s="64"/>
      <c r="DI31" s="64"/>
      <c r="DJ31" s="64"/>
      <c r="DK31" s="202"/>
      <c r="DM31" s="209"/>
      <c r="FD31" s="258"/>
      <c r="FE31" s="258"/>
      <c r="FF31" s="258"/>
      <c r="FG31" s="258"/>
      <c r="FH31" s="258"/>
      <c r="FI31" s="258"/>
      <c r="FJ31" s="258"/>
      <c r="FK31" s="258"/>
      <c r="FL31" s="258"/>
      <c r="FM31" s="258"/>
      <c r="FN31" s="258"/>
      <c r="FO31" s="258"/>
      <c r="FP31" s="258"/>
      <c r="FQ31" s="258"/>
      <c r="FR31" s="258"/>
      <c r="FS31" s="258"/>
      <c r="FT31" s="258"/>
      <c r="FU31" s="258"/>
      <c r="FV31" s="258"/>
      <c r="FW31" s="258"/>
      <c r="FX31" s="258"/>
      <c r="FY31" s="258"/>
      <c r="FZ31" s="258"/>
      <c r="GA31" s="258"/>
      <c r="GB31" s="258"/>
      <c r="GC31" s="258"/>
      <c r="GD31" s="258"/>
      <c r="GE31" s="258"/>
      <c r="GF31" s="258"/>
      <c r="GG31" s="258"/>
      <c r="GH31" s="258"/>
      <c r="GI31" s="258"/>
      <c r="GJ31" s="258"/>
      <c r="GK31" s="258"/>
      <c r="GL31" s="258"/>
      <c r="GM31" s="258"/>
      <c r="GN31" s="258"/>
      <c r="GO31" s="258"/>
      <c r="GP31" s="258"/>
      <c r="GQ31" s="258"/>
      <c r="GR31" s="258"/>
      <c r="GS31" s="258"/>
      <c r="GT31" s="258"/>
      <c r="GU31" s="258"/>
      <c r="GV31" s="258"/>
      <c r="GW31" s="258"/>
      <c r="GX31" s="258"/>
      <c r="GY31" s="258"/>
      <c r="GZ31" s="258"/>
      <c r="HA31" s="258"/>
      <c r="HB31" s="258"/>
      <c r="HC31" s="258"/>
      <c r="HD31" s="258"/>
      <c r="HE31" s="258"/>
      <c r="HF31" s="258"/>
      <c r="HG31" s="258"/>
      <c r="HH31" s="258"/>
      <c r="HI31" s="258"/>
      <c r="HJ31" s="258"/>
      <c r="HK31" s="258"/>
      <c r="HL31" s="258"/>
      <c r="HM31" s="258"/>
      <c r="HN31" s="258"/>
      <c r="HO31" s="258"/>
      <c r="HP31" s="258"/>
      <c r="HQ31" s="258"/>
      <c r="HR31" s="258"/>
      <c r="HS31" s="258"/>
      <c r="HT31" s="258"/>
      <c r="HU31" s="258"/>
      <c r="HV31" s="258"/>
      <c r="HW31" s="258"/>
      <c r="HX31" s="258"/>
      <c r="HY31" s="258"/>
      <c r="HZ31" s="258"/>
      <c r="IA31" s="258"/>
      <c r="IB31" s="258"/>
      <c r="IC31" s="258"/>
      <c r="ID31" s="258"/>
      <c r="IE31" s="258"/>
      <c r="IF31" s="258"/>
      <c r="IG31" s="258"/>
      <c r="IH31" s="258"/>
      <c r="II31" s="258"/>
      <c r="IJ31" s="258"/>
      <c r="IK31" s="258"/>
      <c r="IL31" s="258"/>
      <c r="IM31" s="258"/>
      <c r="IN31" s="258"/>
      <c r="IO31" s="258"/>
      <c r="IP31" s="258"/>
      <c r="IQ31" s="258"/>
      <c r="IR31" s="258"/>
      <c r="IS31" s="258"/>
      <c r="IT31" s="258"/>
      <c r="IU31" s="258"/>
    </row>
    <row r="32" spans="25:255" ht="1.5" customHeight="1">
      <c r="Y32" s="215"/>
      <c r="CF32" s="210"/>
      <c r="CH32" s="201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222"/>
      <c r="CT32" s="64"/>
      <c r="CU32" s="64"/>
      <c r="CV32" s="273"/>
      <c r="CW32" s="64"/>
      <c r="CX32" s="64"/>
      <c r="CY32" s="64"/>
      <c r="CZ32" s="64"/>
      <c r="DA32" s="222"/>
      <c r="DB32" s="64"/>
      <c r="DC32" s="64"/>
      <c r="DD32" s="64"/>
      <c r="DE32" s="64"/>
      <c r="DF32" s="64"/>
      <c r="DG32" s="64"/>
      <c r="DH32" s="64"/>
      <c r="DI32" s="64"/>
      <c r="DJ32" s="64"/>
      <c r="DK32" s="202"/>
      <c r="DM32" s="210"/>
      <c r="FD32" s="258"/>
      <c r="FE32" s="258"/>
      <c r="FF32" s="258"/>
      <c r="FG32" s="258"/>
      <c r="FH32" s="258"/>
      <c r="FI32" s="258"/>
      <c r="FJ32" s="258"/>
      <c r="FK32" s="258"/>
      <c r="FL32" s="258"/>
      <c r="FM32" s="258"/>
      <c r="FN32" s="258"/>
      <c r="FO32" s="258"/>
      <c r="FP32" s="258"/>
      <c r="FQ32" s="258"/>
      <c r="FR32" s="258"/>
      <c r="FS32" s="258"/>
      <c r="FT32" s="258"/>
      <c r="FU32" s="258"/>
      <c r="FV32" s="258"/>
      <c r="FW32" s="258"/>
      <c r="FX32" s="258"/>
      <c r="FY32" s="258"/>
      <c r="FZ32" s="258"/>
      <c r="GA32" s="258"/>
      <c r="GB32" s="258"/>
      <c r="GC32" s="258"/>
      <c r="GD32" s="258"/>
      <c r="GE32" s="258"/>
      <c r="GF32" s="258"/>
      <c r="GG32" s="258"/>
      <c r="GH32" s="258"/>
      <c r="GI32" s="258"/>
      <c r="GJ32" s="258"/>
      <c r="GK32" s="258"/>
      <c r="GL32" s="258"/>
      <c r="GM32" s="258"/>
      <c r="GN32" s="258"/>
      <c r="GO32" s="258"/>
      <c r="GP32" s="258"/>
      <c r="GQ32" s="258"/>
      <c r="GR32" s="258"/>
      <c r="GS32" s="258"/>
      <c r="GT32" s="258"/>
      <c r="GU32" s="258"/>
      <c r="GV32" s="258"/>
      <c r="GW32" s="258"/>
      <c r="GX32" s="258"/>
      <c r="GY32" s="258"/>
      <c r="GZ32" s="258"/>
      <c r="HA32" s="258"/>
      <c r="HB32" s="258"/>
      <c r="HC32" s="258"/>
      <c r="HD32" s="258"/>
      <c r="HE32" s="258"/>
      <c r="HF32" s="258"/>
      <c r="HG32" s="258"/>
      <c r="HH32" s="258"/>
      <c r="HI32" s="258"/>
      <c r="HJ32" s="258"/>
      <c r="HK32" s="258"/>
      <c r="HL32" s="258"/>
      <c r="HM32" s="258"/>
      <c r="HN32" s="258"/>
      <c r="HO32" s="258"/>
      <c r="HP32" s="258"/>
      <c r="HQ32" s="258"/>
      <c r="HR32" s="258"/>
      <c r="HS32" s="258"/>
      <c r="HT32" s="258"/>
      <c r="HU32" s="258"/>
      <c r="HV32" s="258"/>
      <c r="HW32" s="258"/>
      <c r="HX32" s="258"/>
      <c r="HY32" s="258"/>
      <c r="HZ32" s="258"/>
      <c r="IA32" s="258"/>
      <c r="IB32" s="258"/>
      <c r="IC32" s="258"/>
      <c r="ID32" s="258"/>
      <c r="IE32" s="258"/>
      <c r="IF32" s="258"/>
      <c r="IG32" s="258"/>
      <c r="IH32" s="258"/>
      <c r="II32" s="258"/>
      <c r="IJ32" s="258"/>
      <c r="IK32" s="258"/>
      <c r="IL32" s="258"/>
      <c r="IM32" s="258"/>
      <c r="IN32" s="258"/>
      <c r="IO32" s="258"/>
      <c r="IP32" s="258"/>
      <c r="IQ32" s="258"/>
      <c r="IR32" s="258"/>
      <c r="IS32" s="258"/>
      <c r="IT32" s="258"/>
      <c r="IU32" s="258"/>
    </row>
    <row r="33" spans="25:255" ht="1.5" customHeight="1">
      <c r="Y33" s="215"/>
      <c r="CF33" s="210"/>
      <c r="CH33" s="201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222"/>
      <c r="CT33" s="64"/>
      <c r="CU33" s="64"/>
      <c r="CV33" s="273"/>
      <c r="CW33" s="64"/>
      <c r="CX33" s="64"/>
      <c r="CY33" s="64"/>
      <c r="CZ33" s="64"/>
      <c r="DA33" s="222"/>
      <c r="DB33" s="64"/>
      <c r="DC33" s="64"/>
      <c r="DD33" s="64"/>
      <c r="DE33" s="64"/>
      <c r="DF33" s="64"/>
      <c r="DG33" s="64"/>
      <c r="DH33" s="64"/>
      <c r="DI33" s="64"/>
      <c r="DJ33" s="64"/>
      <c r="DK33" s="202"/>
      <c r="DM33" s="210"/>
      <c r="FD33" s="258"/>
      <c r="FE33" s="258"/>
      <c r="FF33" s="258"/>
      <c r="FG33" s="258"/>
      <c r="FH33" s="258"/>
      <c r="FI33" s="258"/>
      <c r="FJ33" s="258"/>
      <c r="FK33" s="258"/>
      <c r="FL33" s="258"/>
      <c r="FM33" s="258"/>
      <c r="FN33" s="258"/>
      <c r="FO33" s="258"/>
      <c r="FP33" s="258"/>
      <c r="FQ33" s="258"/>
      <c r="FR33" s="258"/>
      <c r="FS33" s="258"/>
      <c r="FT33" s="258"/>
      <c r="FU33" s="258"/>
      <c r="FV33" s="258"/>
      <c r="FW33" s="258"/>
      <c r="FX33" s="258"/>
      <c r="FY33" s="258"/>
      <c r="FZ33" s="258"/>
      <c r="GA33" s="258"/>
      <c r="GB33" s="258"/>
      <c r="GC33" s="258"/>
      <c r="GD33" s="258"/>
      <c r="GE33" s="258"/>
      <c r="GF33" s="258"/>
      <c r="GG33" s="258"/>
      <c r="GH33" s="258"/>
      <c r="GI33" s="258"/>
      <c r="GJ33" s="258"/>
      <c r="GK33" s="258"/>
      <c r="GL33" s="258"/>
      <c r="GM33" s="258"/>
      <c r="GN33" s="258"/>
      <c r="GO33" s="258"/>
      <c r="GP33" s="258"/>
      <c r="GQ33" s="258"/>
      <c r="GR33" s="258"/>
      <c r="GS33" s="258"/>
      <c r="GT33" s="258"/>
      <c r="GU33" s="258"/>
      <c r="GV33" s="258"/>
      <c r="GW33" s="258"/>
      <c r="GX33" s="258"/>
      <c r="GY33" s="258"/>
      <c r="GZ33" s="258"/>
      <c r="HA33" s="258"/>
      <c r="HB33" s="258"/>
      <c r="HC33" s="258"/>
      <c r="HD33" s="258"/>
      <c r="HE33" s="258"/>
      <c r="HF33" s="258"/>
      <c r="HG33" s="258"/>
      <c r="HH33" s="258"/>
      <c r="HI33" s="258"/>
      <c r="HJ33" s="258"/>
      <c r="HK33" s="258"/>
      <c r="HL33" s="258"/>
      <c r="HM33" s="258"/>
      <c r="HN33" s="258"/>
      <c r="HO33" s="258"/>
      <c r="HP33" s="258"/>
      <c r="HQ33" s="258"/>
      <c r="HR33" s="258"/>
      <c r="HS33" s="258"/>
      <c r="HT33" s="258"/>
      <c r="HU33" s="258"/>
      <c r="HV33" s="258"/>
      <c r="HW33" s="258"/>
      <c r="HX33" s="258"/>
      <c r="HY33" s="258"/>
      <c r="HZ33" s="258"/>
      <c r="IA33" s="258"/>
      <c r="IB33" s="258"/>
      <c r="IC33" s="258"/>
      <c r="ID33" s="258"/>
      <c r="IE33" s="258"/>
      <c r="IF33" s="258"/>
      <c r="IG33" s="258"/>
      <c r="IH33" s="258"/>
      <c r="II33" s="258"/>
      <c r="IJ33" s="258"/>
      <c r="IK33" s="258"/>
      <c r="IL33" s="258"/>
      <c r="IM33" s="258"/>
      <c r="IN33" s="258"/>
      <c r="IO33" s="258"/>
      <c r="IP33" s="258"/>
      <c r="IQ33" s="258"/>
      <c r="IR33" s="258"/>
      <c r="IS33" s="258"/>
      <c r="IT33" s="258"/>
      <c r="IU33" s="258"/>
    </row>
    <row r="34" spans="25:255" ht="1.5" customHeight="1">
      <c r="Y34" s="215"/>
      <c r="CF34" s="210"/>
      <c r="CH34" s="201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222"/>
      <c r="CT34" s="64"/>
      <c r="CU34" s="64"/>
      <c r="CV34" s="273"/>
      <c r="CW34" s="64"/>
      <c r="CX34" s="64"/>
      <c r="CY34" s="64"/>
      <c r="CZ34" s="64"/>
      <c r="DA34" s="222"/>
      <c r="DB34" s="64"/>
      <c r="DC34" s="64"/>
      <c r="DD34" s="64"/>
      <c r="DE34" s="64"/>
      <c r="DF34" s="64"/>
      <c r="DG34" s="64"/>
      <c r="DH34" s="64"/>
      <c r="DI34" s="64"/>
      <c r="DJ34" s="64"/>
      <c r="DK34" s="202"/>
      <c r="DM34" s="210"/>
      <c r="FD34" s="258"/>
      <c r="FE34" s="258"/>
      <c r="FF34" s="258"/>
      <c r="FG34" s="258"/>
      <c r="FH34" s="258"/>
      <c r="FI34" s="258"/>
      <c r="FJ34" s="258"/>
      <c r="FK34" s="258"/>
      <c r="FL34" s="258"/>
      <c r="FM34" s="258"/>
      <c r="FN34" s="258"/>
      <c r="FO34" s="258"/>
      <c r="FP34" s="258"/>
      <c r="FQ34" s="258"/>
      <c r="FR34" s="258"/>
      <c r="FS34" s="258"/>
      <c r="FT34" s="258"/>
      <c r="FU34" s="258"/>
      <c r="FV34" s="258"/>
      <c r="FW34" s="258"/>
      <c r="FX34" s="258"/>
      <c r="FY34" s="258"/>
      <c r="FZ34" s="258"/>
      <c r="GA34" s="258"/>
      <c r="GB34" s="258"/>
      <c r="GC34" s="258"/>
      <c r="GD34" s="258"/>
      <c r="GE34" s="258"/>
      <c r="GF34" s="258"/>
      <c r="GG34" s="258"/>
      <c r="GH34" s="258"/>
      <c r="GI34" s="258"/>
      <c r="GJ34" s="258"/>
      <c r="GK34" s="258"/>
      <c r="GL34" s="258"/>
      <c r="GM34" s="258"/>
      <c r="GN34" s="258"/>
      <c r="GO34" s="258"/>
      <c r="GP34" s="258"/>
      <c r="GQ34" s="258"/>
      <c r="GR34" s="258"/>
      <c r="GS34" s="258"/>
      <c r="GT34" s="258"/>
      <c r="GU34" s="258"/>
      <c r="GV34" s="258"/>
      <c r="GW34" s="258"/>
      <c r="GX34" s="258"/>
      <c r="GY34" s="258"/>
      <c r="GZ34" s="258"/>
      <c r="HA34" s="258"/>
      <c r="HB34" s="258"/>
      <c r="HC34" s="258"/>
      <c r="HD34" s="258"/>
      <c r="HE34" s="258"/>
      <c r="HF34" s="258"/>
      <c r="HG34" s="258"/>
      <c r="HH34" s="258"/>
      <c r="HI34" s="258"/>
      <c r="HJ34" s="258"/>
      <c r="HK34" s="258"/>
      <c r="HL34" s="258"/>
      <c r="HM34" s="258"/>
      <c r="HN34" s="258"/>
      <c r="HO34" s="258"/>
      <c r="HP34" s="258"/>
      <c r="HQ34" s="258"/>
      <c r="HR34" s="258"/>
      <c r="HS34" s="258"/>
      <c r="HT34" s="258"/>
      <c r="HU34" s="258"/>
      <c r="HV34" s="258"/>
      <c r="HW34" s="258"/>
      <c r="HX34" s="258"/>
      <c r="HY34" s="258"/>
      <c r="HZ34" s="258"/>
      <c r="IA34" s="258"/>
      <c r="IB34" s="258"/>
      <c r="IC34" s="258"/>
      <c r="ID34" s="258"/>
      <c r="IE34" s="258"/>
      <c r="IF34" s="258"/>
      <c r="IG34" s="258"/>
      <c r="IH34" s="258"/>
      <c r="II34" s="258"/>
      <c r="IJ34" s="258"/>
      <c r="IK34" s="258"/>
      <c r="IL34" s="258"/>
      <c r="IM34" s="258"/>
      <c r="IN34" s="258"/>
      <c r="IO34" s="258"/>
      <c r="IP34" s="258"/>
      <c r="IQ34" s="258"/>
      <c r="IR34" s="258"/>
      <c r="IS34" s="258"/>
      <c r="IT34" s="258"/>
      <c r="IU34" s="258"/>
    </row>
    <row r="35" spans="25:255" ht="1.5" customHeight="1">
      <c r="Y35" s="215"/>
      <c r="CF35" s="210"/>
      <c r="CH35" s="201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222"/>
      <c r="CT35" s="64"/>
      <c r="CU35" s="64"/>
      <c r="CV35" s="273"/>
      <c r="CW35" s="64"/>
      <c r="CX35" s="64"/>
      <c r="CY35" s="64"/>
      <c r="CZ35" s="64"/>
      <c r="DA35" s="222"/>
      <c r="DB35" s="64"/>
      <c r="DC35" s="64"/>
      <c r="DD35" s="64"/>
      <c r="DE35" s="64"/>
      <c r="DF35" s="64"/>
      <c r="DG35" s="64"/>
      <c r="DH35" s="64"/>
      <c r="DI35" s="64"/>
      <c r="DJ35" s="64"/>
      <c r="DK35" s="202"/>
      <c r="DM35" s="210"/>
      <c r="FD35" s="258"/>
      <c r="FE35" s="258"/>
      <c r="FF35" s="258"/>
      <c r="FG35" s="258"/>
      <c r="FH35" s="258"/>
      <c r="FI35" s="258"/>
      <c r="FJ35" s="258"/>
      <c r="FK35" s="258"/>
      <c r="FL35" s="258"/>
      <c r="FM35" s="258"/>
      <c r="FN35" s="258"/>
      <c r="FO35" s="258"/>
      <c r="FP35" s="258"/>
      <c r="FQ35" s="258"/>
      <c r="FR35" s="258"/>
      <c r="FS35" s="258"/>
      <c r="FT35" s="258"/>
      <c r="FU35" s="258"/>
      <c r="FV35" s="258"/>
      <c r="FW35" s="258"/>
      <c r="FX35" s="258"/>
      <c r="FY35" s="258"/>
      <c r="FZ35" s="258"/>
      <c r="GA35" s="258"/>
      <c r="GB35" s="258"/>
      <c r="GC35" s="258"/>
      <c r="GD35" s="258"/>
      <c r="GE35" s="258"/>
      <c r="GF35" s="258"/>
      <c r="GG35" s="258"/>
      <c r="GH35" s="258"/>
      <c r="GI35" s="258"/>
      <c r="GJ35" s="258"/>
      <c r="GK35" s="258"/>
      <c r="GL35" s="258"/>
      <c r="GM35" s="258"/>
      <c r="GN35" s="258"/>
      <c r="GO35" s="258"/>
      <c r="GP35" s="258"/>
      <c r="GQ35" s="258"/>
      <c r="GR35" s="258"/>
      <c r="GS35" s="258"/>
      <c r="GT35" s="258"/>
      <c r="GU35" s="258"/>
      <c r="GV35" s="258"/>
      <c r="GW35" s="258"/>
      <c r="GX35" s="258"/>
      <c r="GY35" s="258"/>
      <c r="GZ35" s="258"/>
      <c r="HA35" s="258"/>
      <c r="HB35" s="258"/>
      <c r="HC35" s="258"/>
      <c r="HD35" s="258"/>
      <c r="HE35" s="258"/>
      <c r="HF35" s="258"/>
      <c r="HG35" s="258"/>
      <c r="HH35" s="258"/>
      <c r="HI35" s="258"/>
      <c r="HJ35" s="258"/>
      <c r="HK35" s="258"/>
      <c r="HL35" s="258"/>
      <c r="HM35" s="258"/>
      <c r="HN35" s="258"/>
      <c r="HO35" s="258"/>
      <c r="HP35" s="258"/>
      <c r="HQ35" s="258"/>
      <c r="HR35" s="258"/>
      <c r="HS35" s="258"/>
      <c r="HT35" s="258"/>
      <c r="HU35" s="258"/>
      <c r="HV35" s="258"/>
      <c r="HW35" s="258"/>
      <c r="HX35" s="258"/>
      <c r="HY35" s="258"/>
      <c r="HZ35" s="258"/>
      <c r="IA35" s="258"/>
      <c r="IB35" s="258"/>
      <c r="IC35" s="258"/>
      <c r="ID35" s="258"/>
      <c r="IE35" s="258"/>
      <c r="IF35" s="258"/>
      <c r="IG35" s="258"/>
      <c r="IH35" s="258"/>
      <c r="II35" s="258"/>
      <c r="IJ35" s="258"/>
      <c r="IK35" s="258"/>
      <c r="IL35" s="258"/>
      <c r="IM35" s="258"/>
      <c r="IN35" s="258"/>
      <c r="IO35" s="258"/>
      <c r="IP35" s="258"/>
      <c r="IQ35" s="258"/>
      <c r="IR35" s="258"/>
      <c r="IS35" s="258"/>
      <c r="IT35" s="258"/>
      <c r="IU35" s="258"/>
    </row>
    <row r="36" spans="25:255" ht="1.5" customHeight="1">
      <c r="Y36" s="215"/>
      <c r="CF36" s="210"/>
      <c r="CH36" s="201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222"/>
      <c r="CT36" s="64"/>
      <c r="CU36" s="64"/>
      <c r="CV36" s="273"/>
      <c r="CW36" s="64"/>
      <c r="CX36" s="64"/>
      <c r="CY36" s="64"/>
      <c r="CZ36" s="64"/>
      <c r="DA36" s="222"/>
      <c r="DB36" s="64"/>
      <c r="DC36" s="64"/>
      <c r="DD36" s="64"/>
      <c r="DE36" s="64"/>
      <c r="DF36" s="64"/>
      <c r="DG36" s="64"/>
      <c r="DH36" s="64"/>
      <c r="DI36" s="64"/>
      <c r="DJ36" s="64"/>
      <c r="DK36" s="202"/>
      <c r="DM36" s="210"/>
      <c r="FD36" s="258"/>
      <c r="FE36" s="258"/>
      <c r="FF36" s="258"/>
      <c r="FG36" s="258"/>
      <c r="FH36" s="258"/>
      <c r="FI36" s="258"/>
      <c r="FJ36" s="258"/>
      <c r="FK36" s="258"/>
      <c r="FL36" s="258"/>
      <c r="FM36" s="258"/>
      <c r="FN36" s="258"/>
      <c r="FO36" s="258"/>
      <c r="FP36" s="258"/>
      <c r="FQ36" s="258"/>
      <c r="FR36" s="258"/>
      <c r="FS36" s="258"/>
      <c r="FT36" s="258"/>
      <c r="FU36" s="258"/>
      <c r="FV36" s="258"/>
      <c r="FW36" s="258"/>
      <c r="FX36" s="258"/>
      <c r="FY36" s="258"/>
      <c r="FZ36" s="258"/>
      <c r="GA36" s="258"/>
      <c r="GB36" s="258"/>
      <c r="GC36" s="258"/>
      <c r="GD36" s="258"/>
      <c r="GE36" s="258"/>
      <c r="GF36" s="258"/>
      <c r="GG36" s="258"/>
      <c r="GH36" s="258"/>
      <c r="GI36" s="258"/>
      <c r="GJ36" s="258"/>
      <c r="GK36" s="258"/>
      <c r="GL36" s="258"/>
      <c r="GM36" s="258"/>
      <c r="GN36" s="258"/>
      <c r="GO36" s="258"/>
      <c r="GP36" s="258"/>
      <c r="GQ36" s="258"/>
      <c r="GR36" s="258"/>
      <c r="GS36" s="258"/>
      <c r="GT36" s="258"/>
      <c r="GU36" s="258"/>
      <c r="GV36" s="258"/>
      <c r="GW36" s="258"/>
      <c r="GX36" s="258"/>
      <c r="GY36" s="258"/>
      <c r="GZ36" s="258"/>
      <c r="HA36" s="258"/>
      <c r="HB36" s="258"/>
      <c r="HC36" s="258"/>
      <c r="HD36" s="258"/>
      <c r="HE36" s="258"/>
      <c r="HF36" s="258"/>
      <c r="HG36" s="258"/>
      <c r="HH36" s="258"/>
      <c r="HI36" s="258"/>
      <c r="HJ36" s="258"/>
      <c r="HK36" s="258"/>
      <c r="HL36" s="258"/>
      <c r="HM36" s="258"/>
      <c r="HN36" s="258"/>
      <c r="HO36" s="258"/>
      <c r="HP36" s="258"/>
      <c r="HQ36" s="258"/>
      <c r="HR36" s="258"/>
      <c r="HS36" s="258"/>
      <c r="HT36" s="258"/>
      <c r="HU36" s="258"/>
      <c r="HV36" s="258"/>
      <c r="HW36" s="258"/>
      <c r="HX36" s="258"/>
      <c r="HY36" s="258"/>
      <c r="HZ36" s="258"/>
      <c r="IA36" s="258"/>
      <c r="IB36" s="258"/>
      <c r="IC36" s="258"/>
      <c r="ID36" s="258"/>
      <c r="IE36" s="258"/>
      <c r="IF36" s="258"/>
      <c r="IG36" s="258"/>
      <c r="IH36" s="258"/>
      <c r="II36" s="258"/>
      <c r="IJ36" s="258"/>
      <c r="IK36" s="258"/>
      <c r="IL36" s="258"/>
      <c r="IM36" s="258"/>
      <c r="IN36" s="258"/>
      <c r="IO36" s="258"/>
      <c r="IP36" s="258"/>
      <c r="IQ36" s="258"/>
      <c r="IR36" s="258"/>
      <c r="IS36" s="258"/>
      <c r="IT36" s="258"/>
      <c r="IU36" s="258"/>
    </row>
    <row r="37" spans="25:255" ht="1.5" customHeight="1">
      <c r="Y37" s="215"/>
      <c r="CF37" s="210"/>
      <c r="CH37" s="201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222"/>
      <c r="CT37" s="64"/>
      <c r="CU37" s="64"/>
      <c r="CV37" s="273"/>
      <c r="CW37" s="64"/>
      <c r="CX37" s="64"/>
      <c r="CY37" s="64"/>
      <c r="CZ37" s="64"/>
      <c r="DA37" s="222"/>
      <c r="DB37" s="64"/>
      <c r="DC37" s="64"/>
      <c r="DD37" s="64"/>
      <c r="DE37" s="64"/>
      <c r="DF37" s="64"/>
      <c r="DG37" s="64"/>
      <c r="DH37" s="64"/>
      <c r="DI37" s="64"/>
      <c r="DJ37" s="64"/>
      <c r="DK37" s="202"/>
      <c r="DM37" s="210"/>
      <c r="FD37" s="258"/>
      <c r="FE37" s="258"/>
      <c r="FF37" s="258"/>
      <c r="FG37" s="258"/>
      <c r="FH37" s="258"/>
      <c r="FI37" s="258"/>
      <c r="FJ37" s="258"/>
      <c r="FK37" s="258"/>
      <c r="FL37" s="258"/>
      <c r="FM37" s="258"/>
      <c r="FN37" s="258"/>
      <c r="FO37" s="258"/>
      <c r="FP37" s="258"/>
      <c r="FQ37" s="258"/>
      <c r="FR37" s="258"/>
      <c r="FS37" s="258"/>
      <c r="FT37" s="258"/>
      <c r="FU37" s="258"/>
      <c r="FV37" s="258"/>
      <c r="FW37" s="258"/>
      <c r="FX37" s="258"/>
      <c r="FY37" s="258"/>
      <c r="FZ37" s="258"/>
      <c r="GA37" s="258"/>
      <c r="GB37" s="258"/>
      <c r="GC37" s="258"/>
      <c r="GD37" s="258"/>
      <c r="GE37" s="258"/>
      <c r="GF37" s="258"/>
      <c r="GG37" s="258"/>
      <c r="GH37" s="258"/>
      <c r="GI37" s="258"/>
      <c r="GJ37" s="258"/>
      <c r="GK37" s="258"/>
      <c r="GL37" s="258"/>
      <c r="GM37" s="258"/>
      <c r="GN37" s="258"/>
      <c r="GO37" s="258"/>
      <c r="GP37" s="258"/>
      <c r="GQ37" s="258"/>
      <c r="GR37" s="258"/>
      <c r="GS37" s="258"/>
      <c r="GT37" s="258"/>
      <c r="GU37" s="258"/>
      <c r="GV37" s="258"/>
      <c r="GW37" s="258"/>
      <c r="GX37" s="258"/>
      <c r="GY37" s="258"/>
      <c r="GZ37" s="258"/>
      <c r="HA37" s="258"/>
      <c r="HB37" s="258"/>
      <c r="HC37" s="258"/>
      <c r="HD37" s="258"/>
      <c r="HE37" s="258"/>
      <c r="HF37" s="258"/>
      <c r="HG37" s="258"/>
      <c r="HH37" s="258"/>
      <c r="HI37" s="258"/>
      <c r="HJ37" s="258"/>
      <c r="HK37" s="258"/>
      <c r="HL37" s="258"/>
      <c r="HM37" s="258"/>
      <c r="HN37" s="258"/>
      <c r="HO37" s="258"/>
      <c r="HP37" s="258"/>
      <c r="HQ37" s="258"/>
      <c r="HR37" s="258"/>
      <c r="HS37" s="258"/>
      <c r="HT37" s="258"/>
      <c r="HU37" s="258"/>
      <c r="HV37" s="258"/>
      <c r="HW37" s="258"/>
      <c r="HX37" s="258"/>
      <c r="HY37" s="258"/>
      <c r="HZ37" s="258"/>
      <c r="IA37" s="258"/>
      <c r="IB37" s="258"/>
      <c r="IC37" s="258"/>
      <c r="ID37" s="258"/>
      <c r="IE37" s="258"/>
      <c r="IF37" s="258"/>
      <c r="IG37" s="258"/>
      <c r="IH37" s="258"/>
      <c r="II37" s="258"/>
      <c r="IJ37" s="258"/>
      <c r="IK37" s="258"/>
      <c r="IL37" s="258"/>
      <c r="IM37" s="258"/>
      <c r="IN37" s="258"/>
      <c r="IO37" s="258"/>
      <c r="IP37" s="258"/>
      <c r="IQ37" s="258"/>
      <c r="IR37" s="258"/>
      <c r="IS37" s="258"/>
      <c r="IT37" s="258"/>
      <c r="IU37" s="258"/>
    </row>
    <row r="38" spans="25:255" ht="1.5" customHeight="1">
      <c r="Y38" s="215"/>
      <c r="CF38" s="210"/>
      <c r="CH38" s="201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222"/>
      <c r="CT38" s="64"/>
      <c r="CU38" s="64"/>
      <c r="CV38" s="273"/>
      <c r="CW38" s="64"/>
      <c r="CX38" s="64"/>
      <c r="CY38" s="64"/>
      <c r="CZ38" s="64"/>
      <c r="DA38" s="222"/>
      <c r="DB38" s="64"/>
      <c r="DC38" s="64"/>
      <c r="DD38" s="64"/>
      <c r="DE38" s="64"/>
      <c r="DF38" s="64"/>
      <c r="DG38" s="64"/>
      <c r="DH38" s="64"/>
      <c r="DI38" s="64"/>
      <c r="DJ38" s="64"/>
      <c r="DK38" s="202"/>
      <c r="DM38" s="210"/>
      <c r="FD38" s="258"/>
      <c r="FE38" s="258"/>
      <c r="FF38" s="258"/>
      <c r="FG38" s="258"/>
      <c r="FH38" s="258"/>
      <c r="FI38" s="258"/>
      <c r="FJ38" s="258"/>
      <c r="FK38" s="258"/>
      <c r="FL38" s="258"/>
      <c r="FM38" s="258"/>
      <c r="FN38" s="258"/>
      <c r="FO38" s="258"/>
      <c r="FP38" s="258"/>
      <c r="FQ38" s="258"/>
      <c r="FR38" s="258"/>
      <c r="FS38" s="258"/>
      <c r="FT38" s="258"/>
      <c r="FU38" s="258"/>
      <c r="FV38" s="258"/>
      <c r="FW38" s="258"/>
      <c r="FX38" s="258"/>
      <c r="FY38" s="258"/>
      <c r="FZ38" s="258"/>
      <c r="GA38" s="258"/>
      <c r="GB38" s="258"/>
      <c r="GC38" s="258"/>
      <c r="GD38" s="258"/>
      <c r="GE38" s="258"/>
      <c r="GF38" s="258"/>
      <c r="GG38" s="258"/>
      <c r="GH38" s="258"/>
      <c r="GI38" s="258"/>
      <c r="GJ38" s="258"/>
      <c r="GK38" s="258"/>
      <c r="GL38" s="258"/>
      <c r="GM38" s="258"/>
      <c r="GN38" s="258"/>
      <c r="GO38" s="258"/>
      <c r="GP38" s="258"/>
      <c r="GQ38" s="258"/>
      <c r="GR38" s="258"/>
      <c r="GS38" s="258"/>
      <c r="GT38" s="258"/>
      <c r="GU38" s="258"/>
      <c r="GV38" s="258"/>
      <c r="GW38" s="258"/>
      <c r="GX38" s="258"/>
      <c r="GY38" s="258"/>
      <c r="GZ38" s="258"/>
      <c r="HA38" s="258"/>
      <c r="HB38" s="258"/>
      <c r="HC38" s="258"/>
      <c r="HD38" s="258"/>
      <c r="HE38" s="258"/>
      <c r="HF38" s="258"/>
      <c r="HG38" s="258"/>
      <c r="HH38" s="258"/>
      <c r="HI38" s="258"/>
      <c r="HJ38" s="258"/>
      <c r="HK38" s="258"/>
      <c r="HL38" s="258"/>
      <c r="HM38" s="258"/>
      <c r="HN38" s="258"/>
      <c r="HO38" s="258"/>
      <c r="HP38" s="258"/>
      <c r="HQ38" s="258"/>
      <c r="HR38" s="258"/>
      <c r="HS38" s="258"/>
      <c r="HT38" s="258"/>
      <c r="HU38" s="258"/>
      <c r="HV38" s="258"/>
      <c r="HW38" s="258"/>
      <c r="HX38" s="258"/>
      <c r="HY38" s="258"/>
      <c r="HZ38" s="258"/>
      <c r="IA38" s="258"/>
      <c r="IB38" s="258"/>
      <c r="IC38" s="258"/>
      <c r="ID38" s="258"/>
      <c r="IE38" s="258"/>
      <c r="IF38" s="258"/>
      <c r="IG38" s="258"/>
      <c r="IH38" s="258"/>
      <c r="II38" s="258"/>
      <c r="IJ38" s="258"/>
      <c r="IK38" s="258"/>
      <c r="IL38" s="258"/>
      <c r="IM38" s="258"/>
      <c r="IN38" s="258"/>
      <c r="IO38" s="258"/>
      <c r="IP38" s="258"/>
      <c r="IQ38" s="258"/>
      <c r="IR38" s="258"/>
      <c r="IS38" s="258"/>
      <c r="IT38" s="258"/>
      <c r="IU38" s="258"/>
    </row>
    <row r="39" spans="25:255" ht="1.5" customHeight="1">
      <c r="Y39" s="215"/>
      <c r="CF39" s="210"/>
      <c r="CH39" s="201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222"/>
      <c r="CT39" s="64"/>
      <c r="CU39" s="64"/>
      <c r="CV39" s="273"/>
      <c r="CW39" s="64"/>
      <c r="CX39" s="64"/>
      <c r="CY39" s="64"/>
      <c r="CZ39" s="64"/>
      <c r="DA39" s="222"/>
      <c r="DB39" s="64"/>
      <c r="DC39" s="64"/>
      <c r="DD39" s="64"/>
      <c r="DE39" s="64"/>
      <c r="DF39" s="64"/>
      <c r="DG39" s="64"/>
      <c r="DH39" s="64"/>
      <c r="DI39" s="64"/>
      <c r="DJ39" s="64"/>
      <c r="DK39" s="202"/>
      <c r="DM39" s="210"/>
      <c r="FD39" s="258"/>
      <c r="FE39" s="258"/>
      <c r="FF39" s="258"/>
      <c r="FG39" s="258"/>
      <c r="FH39" s="258"/>
      <c r="FI39" s="258"/>
      <c r="FJ39" s="258"/>
      <c r="FK39" s="258"/>
      <c r="FL39" s="258"/>
      <c r="FM39" s="258"/>
      <c r="FN39" s="258"/>
      <c r="FO39" s="258"/>
      <c r="FP39" s="258"/>
      <c r="FQ39" s="258"/>
      <c r="FR39" s="258"/>
      <c r="FS39" s="258"/>
      <c r="FT39" s="258"/>
      <c r="FU39" s="258"/>
      <c r="FV39" s="258"/>
      <c r="FW39" s="258"/>
      <c r="FX39" s="258"/>
      <c r="FY39" s="258"/>
      <c r="FZ39" s="258"/>
      <c r="GA39" s="258"/>
      <c r="GB39" s="258"/>
      <c r="GC39" s="258"/>
      <c r="GD39" s="258"/>
      <c r="GE39" s="258"/>
      <c r="GF39" s="258"/>
      <c r="GG39" s="258"/>
      <c r="GH39" s="258"/>
      <c r="GI39" s="258"/>
      <c r="GJ39" s="258"/>
      <c r="GK39" s="258"/>
      <c r="GL39" s="258"/>
      <c r="GM39" s="258"/>
      <c r="GN39" s="258"/>
      <c r="GO39" s="258"/>
      <c r="GP39" s="258"/>
      <c r="GQ39" s="258"/>
      <c r="GR39" s="258"/>
      <c r="GS39" s="258"/>
      <c r="GT39" s="258"/>
      <c r="GU39" s="258"/>
      <c r="GV39" s="258"/>
      <c r="GW39" s="258"/>
      <c r="GX39" s="258"/>
      <c r="GY39" s="258"/>
      <c r="GZ39" s="258"/>
      <c r="HA39" s="258"/>
      <c r="HB39" s="258"/>
      <c r="HC39" s="258"/>
      <c r="HD39" s="258"/>
      <c r="HE39" s="258"/>
      <c r="HF39" s="258"/>
      <c r="HG39" s="258"/>
      <c r="HH39" s="258"/>
      <c r="HI39" s="258"/>
      <c r="HJ39" s="258"/>
      <c r="HK39" s="258"/>
      <c r="HL39" s="258"/>
      <c r="HM39" s="258"/>
      <c r="HN39" s="258"/>
      <c r="HO39" s="258"/>
      <c r="HP39" s="258"/>
      <c r="HQ39" s="258"/>
      <c r="HR39" s="258"/>
      <c r="HS39" s="258"/>
      <c r="HT39" s="258"/>
      <c r="HU39" s="258"/>
      <c r="HV39" s="258"/>
      <c r="HW39" s="258"/>
      <c r="HX39" s="258"/>
      <c r="HY39" s="258"/>
      <c r="HZ39" s="258"/>
      <c r="IA39" s="258"/>
      <c r="IB39" s="258"/>
      <c r="IC39" s="258"/>
      <c r="ID39" s="258"/>
      <c r="IE39" s="258"/>
      <c r="IF39" s="258"/>
      <c r="IG39" s="258"/>
      <c r="IH39" s="258"/>
      <c r="II39" s="258"/>
      <c r="IJ39" s="258"/>
      <c r="IK39" s="258"/>
      <c r="IL39" s="258"/>
      <c r="IM39" s="258"/>
      <c r="IN39" s="258"/>
      <c r="IO39" s="258"/>
      <c r="IP39" s="258"/>
      <c r="IQ39" s="258"/>
      <c r="IR39" s="258"/>
      <c r="IS39" s="258"/>
      <c r="IT39" s="258"/>
      <c r="IU39" s="258"/>
    </row>
    <row r="40" spans="25:255" ht="1.5" customHeight="1">
      <c r="Y40" s="215"/>
      <c r="CF40" s="210"/>
      <c r="CH40" s="201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222"/>
      <c r="CT40" s="64"/>
      <c r="CU40" s="64"/>
      <c r="CV40" s="273"/>
      <c r="CW40" s="64"/>
      <c r="CX40" s="64"/>
      <c r="CY40" s="64"/>
      <c r="CZ40" s="64"/>
      <c r="DA40" s="222"/>
      <c r="DB40" s="64"/>
      <c r="DC40" s="64"/>
      <c r="DD40" s="64"/>
      <c r="DE40" s="64"/>
      <c r="DF40" s="64"/>
      <c r="DG40" s="64"/>
      <c r="DH40" s="64"/>
      <c r="DI40" s="64"/>
      <c r="DJ40" s="64"/>
      <c r="DK40" s="202"/>
      <c r="DM40" s="210"/>
      <c r="FD40" s="258"/>
      <c r="FE40" s="258"/>
      <c r="FF40" s="258"/>
      <c r="FG40" s="258"/>
      <c r="FH40" s="258"/>
      <c r="FI40" s="258"/>
      <c r="FJ40" s="258"/>
      <c r="FK40" s="258"/>
      <c r="FL40" s="258"/>
      <c r="FM40" s="258"/>
      <c r="FN40" s="258"/>
      <c r="FO40" s="258"/>
      <c r="FP40" s="258"/>
      <c r="FQ40" s="258"/>
      <c r="FR40" s="258"/>
      <c r="FS40" s="258"/>
      <c r="FT40" s="258"/>
      <c r="FU40" s="258"/>
      <c r="FV40" s="258"/>
      <c r="FW40" s="258"/>
      <c r="FX40" s="258"/>
      <c r="FY40" s="258"/>
      <c r="FZ40" s="258"/>
      <c r="GA40" s="258"/>
      <c r="GB40" s="258"/>
      <c r="GC40" s="258"/>
      <c r="GD40" s="258"/>
      <c r="GE40" s="258"/>
      <c r="GF40" s="258"/>
      <c r="GG40" s="258"/>
      <c r="GH40" s="258"/>
      <c r="GI40" s="258"/>
      <c r="GJ40" s="258"/>
      <c r="GK40" s="258"/>
      <c r="GL40" s="258"/>
      <c r="GM40" s="258"/>
      <c r="GN40" s="258"/>
      <c r="GO40" s="258"/>
      <c r="GP40" s="258"/>
      <c r="GQ40" s="258"/>
      <c r="GR40" s="258"/>
      <c r="GS40" s="258"/>
      <c r="GT40" s="258"/>
      <c r="GU40" s="258"/>
      <c r="GV40" s="258"/>
      <c r="GW40" s="258"/>
      <c r="GX40" s="258"/>
      <c r="GY40" s="258"/>
      <c r="GZ40" s="258"/>
      <c r="HA40" s="258"/>
      <c r="HB40" s="258"/>
      <c r="HC40" s="258"/>
      <c r="HD40" s="258"/>
      <c r="HE40" s="258"/>
      <c r="HF40" s="258"/>
      <c r="HG40" s="258"/>
      <c r="HH40" s="258"/>
      <c r="HI40" s="258"/>
      <c r="HJ40" s="258"/>
      <c r="HK40" s="258"/>
      <c r="HL40" s="258"/>
      <c r="HM40" s="258"/>
      <c r="HN40" s="258"/>
      <c r="HO40" s="258"/>
      <c r="HP40" s="258"/>
      <c r="HQ40" s="258"/>
      <c r="HR40" s="258"/>
      <c r="HS40" s="258"/>
      <c r="HT40" s="258"/>
      <c r="HU40" s="258"/>
      <c r="HV40" s="258"/>
      <c r="HW40" s="258"/>
      <c r="HX40" s="258"/>
      <c r="HY40" s="258"/>
      <c r="HZ40" s="258"/>
      <c r="IA40" s="258"/>
      <c r="IB40" s="258"/>
      <c r="IC40" s="258"/>
      <c r="ID40" s="258"/>
      <c r="IE40" s="258"/>
      <c r="IF40" s="258"/>
      <c r="IG40" s="258"/>
      <c r="IH40" s="258"/>
      <c r="II40" s="258"/>
      <c r="IJ40" s="258"/>
      <c r="IK40" s="258"/>
      <c r="IL40" s="258"/>
      <c r="IM40" s="258"/>
      <c r="IN40" s="258"/>
      <c r="IO40" s="258"/>
      <c r="IP40" s="258"/>
      <c r="IQ40" s="258"/>
      <c r="IR40" s="258"/>
      <c r="IS40" s="258"/>
      <c r="IT40" s="258"/>
      <c r="IU40" s="258"/>
    </row>
    <row r="41" spans="25:255" ht="1.5" customHeight="1">
      <c r="Y41" s="215"/>
      <c r="CF41" s="210"/>
      <c r="CH41" s="201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222"/>
      <c r="CT41" s="64"/>
      <c r="CU41" s="64"/>
      <c r="CV41" s="273"/>
      <c r="CW41" s="64"/>
      <c r="CX41" s="64"/>
      <c r="CY41" s="64"/>
      <c r="CZ41" s="64"/>
      <c r="DA41" s="222"/>
      <c r="DB41" s="64"/>
      <c r="DC41" s="64"/>
      <c r="DD41" s="64"/>
      <c r="DE41" s="64"/>
      <c r="DF41" s="64"/>
      <c r="DG41" s="64"/>
      <c r="DH41" s="64"/>
      <c r="DI41" s="64"/>
      <c r="DJ41" s="64"/>
      <c r="DK41" s="202"/>
      <c r="DM41" s="210"/>
      <c r="FD41" s="257" t="s">
        <v>243</v>
      </c>
      <c r="FE41" s="258"/>
      <c r="FF41" s="258"/>
      <c r="FG41" s="258"/>
      <c r="FH41" s="258"/>
      <c r="FI41" s="258"/>
      <c r="FJ41" s="258"/>
      <c r="FK41" s="258"/>
      <c r="FL41" s="258"/>
      <c r="FM41" s="258"/>
      <c r="FN41" s="258"/>
      <c r="FO41" s="258"/>
      <c r="FP41" s="258"/>
      <c r="FQ41" s="258"/>
      <c r="FR41" s="258"/>
      <c r="FS41" s="258"/>
      <c r="FT41" s="258"/>
      <c r="FU41" s="258"/>
      <c r="FV41" s="258"/>
      <c r="FW41" s="258"/>
      <c r="FX41" s="258"/>
      <c r="FY41" s="258"/>
      <c r="FZ41" s="258"/>
      <c r="GA41" s="258"/>
      <c r="GB41" s="258"/>
      <c r="GC41" s="258"/>
      <c r="GD41" s="258"/>
      <c r="GE41" s="258"/>
      <c r="GF41" s="258"/>
      <c r="GG41" s="258"/>
      <c r="GH41" s="258"/>
      <c r="GI41" s="258"/>
      <c r="GJ41" s="258"/>
      <c r="GK41" s="258"/>
      <c r="GL41" s="258"/>
      <c r="GM41" s="258"/>
      <c r="GN41" s="258"/>
      <c r="GO41" s="258"/>
      <c r="GP41" s="258"/>
      <c r="GQ41" s="258"/>
      <c r="GR41" s="258"/>
      <c r="GS41" s="258"/>
      <c r="GT41" s="258"/>
      <c r="GU41" s="258"/>
      <c r="GV41" s="258"/>
      <c r="GW41" s="258"/>
      <c r="GX41" s="258"/>
      <c r="GY41" s="258"/>
      <c r="GZ41" s="258"/>
      <c r="HA41" s="258"/>
      <c r="HB41" s="258"/>
      <c r="HC41" s="258"/>
      <c r="HD41" s="258"/>
      <c r="HE41" s="258"/>
      <c r="HF41" s="258"/>
      <c r="HG41" s="258"/>
      <c r="HH41" s="258"/>
      <c r="HI41" s="258"/>
      <c r="HJ41" s="258"/>
      <c r="HK41" s="258"/>
      <c r="HL41" s="258"/>
      <c r="HM41" s="258"/>
      <c r="HN41" s="258"/>
      <c r="HO41" s="258"/>
      <c r="HP41" s="258"/>
      <c r="HQ41" s="258"/>
      <c r="HR41" s="258"/>
      <c r="HS41" s="258"/>
      <c r="HT41" s="258"/>
      <c r="HU41" s="258"/>
      <c r="HV41" s="258"/>
      <c r="HW41" s="258"/>
      <c r="HX41" s="258"/>
      <c r="HY41" s="258"/>
      <c r="HZ41" s="258"/>
      <c r="IA41" s="258"/>
      <c r="IB41" s="258"/>
      <c r="IC41" s="258"/>
      <c r="ID41" s="258"/>
      <c r="IE41" s="258"/>
      <c r="IF41" s="258"/>
      <c r="IG41" s="258"/>
      <c r="IH41" s="258"/>
      <c r="II41" s="258"/>
      <c r="IJ41" s="258"/>
      <c r="IK41" s="258"/>
      <c r="IL41" s="258"/>
      <c r="IM41" s="258"/>
      <c r="IN41" s="258"/>
      <c r="IO41" s="258"/>
      <c r="IP41" s="258"/>
      <c r="IQ41" s="258"/>
      <c r="IR41" s="258"/>
      <c r="IS41" s="258"/>
      <c r="IT41" s="258"/>
      <c r="IU41" s="258"/>
    </row>
    <row r="42" spans="25:255" ht="1.5" customHeight="1">
      <c r="Y42" s="215"/>
      <c r="CF42" s="210"/>
      <c r="CH42" s="201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222"/>
      <c r="CT42" s="64"/>
      <c r="CU42" s="64"/>
      <c r="CV42" s="273"/>
      <c r="CW42" s="64"/>
      <c r="CX42" s="64"/>
      <c r="CY42" s="64"/>
      <c r="CZ42" s="64"/>
      <c r="DA42" s="222"/>
      <c r="DB42" s="64"/>
      <c r="DC42" s="64"/>
      <c r="DD42" s="64"/>
      <c r="DE42" s="64"/>
      <c r="DF42" s="64"/>
      <c r="DG42" s="64"/>
      <c r="DH42" s="64"/>
      <c r="DI42" s="64"/>
      <c r="DJ42" s="64"/>
      <c r="DK42" s="202"/>
      <c r="DM42" s="210"/>
      <c r="FD42" s="258"/>
      <c r="FE42" s="258"/>
      <c r="FF42" s="258"/>
      <c r="FG42" s="258"/>
      <c r="FH42" s="258"/>
      <c r="FI42" s="258"/>
      <c r="FJ42" s="258"/>
      <c r="FK42" s="258"/>
      <c r="FL42" s="258"/>
      <c r="FM42" s="258"/>
      <c r="FN42" s="258"/>
      <c r="FO42" s="258"/>
      <c r="FP42" s="258"/>
      <c r="FQ42" s="258"/>
      <c r="FR42" s="258"/>
      <c r="FS42" s="258"/>
      <c r="FT42" s="258"/>
      <c r="FU42" s="258"/>
      <c r="FV42" s="258"/>
      <c r="FW42" s="258"/>
      <c r="FX42" s="258"/>
      <c r="FY42" s="258"/>
      <c r="FZ42" s="258"/>
      <c r="GA42" s="258"/>
      <c r="GB42" s="258"/>
      <c r="GC42" s="258"/>
      <c r="GD42" s="258"/>
      <c r="GE42" s="258"/>
      <c r="GF42" s="258"/>
      <c r="GG42" s="258"/>
      <c r="GH42" s="258"/>
      <c r="GI42" s="258"/>
      <c r="GJ42" s="258"/>
      <c r="GK42" s="258"/>
      <c r="GL42" s="258"/>
      <c r="GM42" s="258"/>
      <c r="GN42" s="258"/>
      <c r="GO42" s="258"/>
      <c r="GP42" s="258"/>
      <c r="GQ42" s="258"/>
      <c r="GR42" s="258"/>
      <c r="GS42" s="258"/>
      <c r="GT42" s="258"/>
      <c r="GU42" s="258"/>
      <c r="GV42" s="258"/>
      <c r="GW42" s="258"/>
      <c r="GX42" s="258"/>
      <c r="GY42" s="258"/>
      <c r="GZ42" s="258"/>
      <c r="HA42" s="258"/>
      <c r="HB42" s="258"/>
      <c r="HC42" s="258"/>
      <c r="HD42" s="258"/>
      <c r="HE42" s="258"/>
      <c r="HF42" s="258"/>
      <c r="HG42" s="258"/>
      <c r="HH42" s="258"/>
      <c r="HI42" s="258"/>
      <c r="HJ42" s="258"/>
      <c r="HK42" s="258"/>
      <c r="HL42" s="258"/>
      <c r="HM42" s="258"/>
      <c r="HN42" s="258"/>
      <c r="HO42" s="258"/>
      <c r="HP42" s="258"/>
      <c r="HQ42" s="258"/>
      <c r="HR42" s="258"/>
      <c r="HS42" s="258"/>
      <c r="HT42" s="258"/>
      <c r="HU42" s="258"/>
      <c r="HV42" s="258"/>
      <c r="HW42" s="258"/>
      <c r="HX42" s="258"/>
      <c r="HY42" s="258"/>
      <c r="HZ42" s="258"/>
      <c r="IA42" s="258"/>
      <c r="IB42" s="258"/>
      <c r="IC42" s="258"/>
      <c r="ID42" s="258"/>
      <c r="IE42" s="258"/>
      <c r="IF42" s="258"/>
      <c r="IG42" s="258"/>
      <c r="IH42" s="258"/>
      <c r="II42" s="258"/>
      <c r="IJ42" s="258"/>
      <c r="IK42" s="258"/>
      <c r="IL42" s="258"/>
      <c r="IM42" s="258"/>
      <c r="IN42" s="258"/>
      <c r="IO42" s="258"/>
      <c r="IP42" s="258"/>
      <c r="IQ42" s="258"/>
      <c r="IR42" s="258"/>
      <c r="IS42" s="258"/>
      <c r="IT42" s="258"/>
      <c r="IU42" s="258"/>
    </row>
    <row r="43" spans="25:255" ht="1.5" customHeight="1">
      <c r="Y43" s="215"/>
      <c r="CF43" s="210"/>
      <c r="CH43" s="201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222"/>
      <c r="CT43" s="64"/>
      <c r="CU43" s="64"/>
      <c r="CV43" s="273"/>
      <c r="CW43" s="64"/>
      <c r="CX43" s="64"/>
      <c r="CY43" s="64"/>
      <c r="CZ43" s="64"/>
      <c r="DA43" s="222"/>
      <c r="DB43" s="64"/>
      <c r="DC43" s="64"/>
      <c r="DD43" s="64"/>
      <c r="DE43" s="64"/>
      <c r="DF43" s="64"/>
      <c r="DG43" s="64"/>
      <c r="DH43" s="64"/>
      <c r="DI43" s="64"/>
      <c r="DJ43" s="64"/>
      <c r="DK43" s="202"/>
      <c r="DM43" s="210"/>
      <c r="FD43" s="258"/>
      <c r="FE43" s="258"/>
      <c r="FF43" s="258"/>
      <c r="FG43" s="258"/>
      <c r="FH43" s="258"/>
      <c r="FI43" s="258"/>
      <c r="FJ43" s="258"/>
      <c r="FK43" s="258"/>
      <c r="FL43" s="258"/>
      <c r="FM43" s="258"/>
      <c r="FN43" s="258"/>
      <c r="FO43" s="258"/>
      <c r="FP43" s="258"/>
      <c r="FQ43" s="258"/>
      <c r="FR43" s="258"/>
      <c r="FS43" s="258"/>
      <c r="FT43" s="258"/>
      <c r="FU43" s="258"/>
      <c r="FV43" s="258"/>
      <c r="FW43" s="258"/>
      <c r="FX43" s="258"/>
      <c r="FY43" s="258"/>
      <c r="FZ43" s="258"/>
      <c r="GA43" s="258"/>
      <c r="GB43" s="258"/>
      <c r="GC43" s="258"/>
      <c r="GD43" s="258"/>
      <c r="GE43" s="258"/>
      <c r="GF43" s="258"/>
      <c r="GG43" s="258"/>
      <c r="GH43" s="258"/>
      <c r="GI43" s="258"/>
      <c r="GJ43" s="258"/>
      <c r="GK43" s="258"/>
      <c r="GL43" s="258"/>
      <c r="GM43" s="258"/>
      <c r="GN43" s="258"/>
      <c r="GO43" s="258"/>
      <c r="GP43" s="258"/>
      <c r="GQ43" s="258"/>
      <c r="GR43" s="258"/>
      <c r="GS43" s="258"/>
      <c r="GT43" s="258"/>
      <c r="GU43" s="258"/>
      <c r="GV43" s="258"/>
      <c r="GW43" s="258"/>
      <c r="GX43" s="258"/>
      <c r="GY43" s="258"/>
      <c r="GZ43" s="258"/>
      <c r="HA43" s="258"/>
      <c r="HB43" s="258"/>
      <c r="HC43" s="258"/>
      <c r="HD43" s="258"/>
      <c r="HE43" s="258"/>
      <c r="HF43" s="258"/>
      <c r="HG43" s="258"/>
      <c r="HH43" s="258"/>
      <c r="HI43" s="258"/>
      <c r="HJ43" s="258"/>
      <c r="HK43" s="258"/>
      <c r="HL43" s="258"/>
      <c r="HM43" s="258"/>
      <c r="HN43" s="258"/>
      <c r="HO43" s="258"/>
      <c r="HP43" s="258"/>
      <c r="HQ43" s="258"/>
      <c r="HR43" s="258"/>
      <c r="HS43" s="258"/>
      <c r="HT43" s="258"/>
      <c r="HU43" s="258"/>
      <c r="HV43" s="258"/>
      <c r="HW43" s="258"/>
      <c r="HX43" s="258"/>
      <c r="HY43" s="258"/>
      <c r="HZ43" s="258"/>
      <c r="IA43" s="258"/>
      <c r="IB43" s="258"/>
      <c r="IC43" s="258"/>
      <c r="ID43" s="258"/>
      <c r="IE43" s="258"/>
      <c r="IF43" s="258"/>
      <c r="IG43" s="258"/>
      <c r="IH43" s="258"/>
      <c r="II43" s="258"/>
      <c r="IJ43" s="258"/>
      <c r="IK43" s="258"/>
      <c r="IL43" s="258"/>
      <c r="IM43" s="258"/>
      <c r="IN43" s="258"/>
      <c r="IO43" s="258"/>
      <c r="IP43" s="258"/>
      <c r="IQ43" s="258"/>
      <c r="IR43" s="258"/>
      <c r="IS43" s="258"/>
      <c r="IT43" s="258"/>
      <c r="IU43" s="258"/>
    </row>
    <row r="44" spans="25:255" ht="1.5" customHeight="1" thickBot="1">
      <c r="Y44" s="215"/>
      <c r="CF44" s="210"/>
      <c r="CH44" s="203"/>
      <c r="CI44" s="204"/>
      <c r="CJ44" s="204"/>
      <c r="CK44" s="204"/>
      <c r="CL44" s="204"/>
      <c r="CM44" s="204"/>
      <c r="CN44" s="204"/>
      <c r="CO44" s="204"/>
      <c r="CP44" s="204"/>
      <c r="CQ44" s="204"/>
      <c r="CR44" s="204"/>
      <c r="CS44" s="223"/>
      <c r="CT44" s="204"/>
      <c r="CU44" s="204"/>
      <c r="CV44" s="274"/>
      <c r="CW44" s="204"/>
      <c r="CX44" s="204"/>
      <c r="CY44" s="204"/>
      <c r="CZ44" s="204"/>
      <c r="DA44" s="223"/>
      <c r="DB44" s="204"/>
      <c r="DC44" s="204"/>
      <c r="DD44" s="204"/>
      <c r="DE44" s="204"/>
      <c r="DF44" s="204"/>
      <c r="DG44" s="204"/>
      <c r="DH44" s="204"/>
      <c r="DI44" s="204"/>
      <c r="DJ44" s="204"/>
      <c r="DK44" s="205"/>
      <c r="DM44" s="210"/>
      <c r="FD44" s="258"/>
      <c r="FE44" s="258"/>
      <c r="FF44" s="258"/>
      <c r="FG44" s="258"/>
      <c r="FH44" s="258"/>
      <c r="FI44" s="258"/>
      <c r="FJ44" s="258"/>
      <c r="FK44" s="258"/>
      <c r="FL44" s="258"/>
      <c r="FM44" s="258"/>
      <c r="FN44" s="258"/>
      <c r="FO44" s="258"/>
      <c r="FP44" s="258"/>
      <c r="FQ44" s="258"/>
      <c r="FR44" s="258"/>
      <c r="FS44" s="258"/>
      <c r="FT44" s="258"/>
      <c r="FU44" s="258"/>
      <c r="FV44" s="258"/>
      <c r="FW44" s="258"/>
      <c r="FX44" s="258"/>
      <c r="FY44" s="258"/>
      <c r="FZ44" s="258"/>
      <c r="GA44" s="258"/>
      <c r="GB44" s="258"/>
      <c r="GC44" s="258"/>
      <c r="GD44" s="258"/>
      <c r="GE44" s="258"/>
      <c r="GF44" s="258"/>
      <c r="GG44" s="258"/>
      <c r="GH44" s="258"/>
      <c r="GI44" s="258"/>
      <c r="GJ44" s="258"/>
      <c r="GK44" s="258"/>
      <c r="GL44" s="258"/>
      <c r="GM44" s="258"/>
      <c r="GN44" s="258"/>
      <c r="GO44" s="258"/>
      <c r="GP44" s="258"/>
      <c r="GQ44" s="258"/>
      <c r="GR44" s="258"/>
      <c r="GS44" s="258"/>
      <c r="GT44" s="258"/>
      <c r="GU44" s="258"/>
      <c r="GV44" s="258"/>
      <c r="GW44" s="258"/>
      <c r="GX44" s="258"/>
      <c r="GY44" s="258"/>
      <c r="GZ44" s="258"/>
      <c r="HA44" s="258"/>
      <c r="HB44" s="258"/>
      <c r="HC44" s="258"/>
      <c r="HD44" s="258"/>
      <c r="HE44" s="258"/>
      <c r="HF44" s="258"/>
      <c r="HG44" s="258"/>
      <c r="HH44" s="258"/>
      <c r="HI44" s="258"/>
      <c r="HJ44" s="258"/>
      <c r="HK44" s="258"/>
      <c r="HL44" s="258"/>
      <c r="HM44" s="258"/>
      <c r="HN44" s="258"/>
      <c r="HO44" s="258"/>
      <c r="HP44" s="258"/>
      <c r="HQ44" s="258"/>
      <c r="HR44" s="258"/>
      <c r="HS44" s="258"/>
      <c r="HT44" s="258"/>
      <c r="HU44" s="258"/>
      <c r="HV44" s="258"/>
      <c r="HW44" s="258"/>
      <c r="HX44" s="258"/>
      <c r="HY44" s="258"/>
      <c r="HZ44" s="258"/>
      <c r="IA44" s="258"/>
      <c r="IB44" s="258"/>
      <c r="IC44" s="258"/>
      <c r="ID44" s="258"/>
      <c r="IE44" s="258"/>
      <c r="IF44" s="258"/>
      <c r="IG44" s="258"/>
      <c r="IH44" s="258"/>
      <c r="II44" s="258"/>
      <c r="IJ44" s="258"/>
      <c r="IK44" s="258"/>
      <c r="IL44" s="258"/>
      <c r="IM44" s="258"/>
      <c r="IN44" s="258"/>
      <c r="IO44" s="258"/>
      <c r="IP44" s="258"/>
      <c r="IQ44" s="258"/>
      <c r="IR44" s="258"/>
      <c r="IS44" s="258"/>
      <c r="IT44" s="258"/>
      <c r="IU44" s="258"/>
    </row>
    <row r="45" spans="25:255" ht="1.5" customHeight="1" thickTop="1">
      <c r="Y45" s="215"/>
      <c r="CF45" s="210"/>
      <c r="CH45" s="234"/>
      <c r="CI45" s="197"/>
      <c r="CJ45" s="197"/>
      <c r="CK45" s="197"/>
      <c r="CL45" s="197"/>
      <c r="CM45" s="197"/>
      <c r="CN45" s="197"/>
      <c r="CO45" s="197"/>
      <c r="CP45" s="197"/>
      <c r="CQ45" s="197"/>
      <c r="CR45" s="197"/>
      <c r="CS45" s="295"/>
      <c r="CT45" s="197"/>
      <c r="CU45" s="197"/>
      <c r="CV45" s="270"/>
      <c r="CW45" s="197"/>
      <c r="CX45" s="197"/>
      <c r="CY45" s="197"/>
      <c r="CZ45" s="197"/>
      <c r="DA45" s="295"/>
      <c r="DB45" s="197"/>
      <c r="DC45" s="197"/>
      <c r="DD45" s="197"/>
      <c r="DE45" s="197"/>
      <c r="DF45" s="197"/>
      <c r="DG45" s="197"/>
      <c r="DH45" s="197"/>
      <c r="DI45" s="197"/>
      <c r="DJ45" s="197"/>
      <c r="DK45" s="235"/>
      <c r="DM45" s="217"/>
      <c r="DN45" s="212"/>
      <c r="DO45" s="212"/>
      <c r="DP45" s="212"/>
      <c r="DQ45" s="212"/>
      <c r="DR45" s="212"/>
      <c r="DS45" s="212"/>
      <c r="DT45" s="212"/>
      <c r="DU45" s="212"/>
      <c r="DV45" s="212"/>
      <c r="DW45" s="212"/>
      <c r="DX45" s="212"/>
      <c r="DY45" s="212"/>
      <c r="DZ45" s="212"/>
      <c r="EA45" s="212"/>
      <c r="EB45" s="212"/>
      <c r="EC45" s="212"/>
      <c r="ED45" s="214"/>
      <c r="EE45" s="212"/>
      <c r="EF45" s="212"/>
      <c r="EG45" s="212"/>
      <c r="FD45" s="258"/>
      <c r="FE45" s="258"/>
      <c r="FF45" s="258"/>
      <c r="FG45" s="258"/>
      <c r="FH45" s="258"/>
      <c r="FI45" s="258"/>
      <c r="FJ45" s="258"/>
      <c r="FK45" s="258"/>
      <c r="FL45" s="258"/>
      <c r="FM45" s="258"/>
      <c r="FN45" s="258"/>
      <c r="FO45" s="258"/>
      <c r="FP45" s="258"/>
      <c r="FQ45" s="258"/>
      <c r="FR45" s="258"/>
      <c r="FS45" s="258"/>
      <c r="FT45" s="258"/>
      <c r="FU45" s="258"/>
      <c r="FV45" s="258"/>
      <c r="FW45" s="258"/>
      <c r="FX45" s="258"/>
      <c r="FY45" s="258"/>
      <c r="FZ45" s="258"/>
      <c r="GA45" s="258"/>
      <c r="GB45" s="258"/>
      <c r="GC45" s="258"/>
      <c r="GD45" s="258"/>
      <c r="GE45" s="258"/>
      <c r="GF45" s="258"/>
      <c r="GG45" s="258"/>
      <c r="GH45" s="258"/>
      <c r="GI45" s="258"/>
      <c r="GJ45" s="258"/>
      <c r="GK45" s="258"/>
      <c r="GL45" s="258"/>
      <c r="GM45" s="258"/>
      <c r="GN45" s="258"/>
      <c r="GO45" s="258"/>
      <c r="GP45" s="258"/>
      <c r="GQ45" s="258"/>
      <c r="GR45" s="258"/>
      <c r="GS45" s="258"/>
      <c r="GT45" s="258"/>
      <c r="GU45" s="258"/>
      <c r="GV45" s="258"/>
      <c r="GW45" s="258"/>
      <c r="GX45" s="258"/>
      <c r="GY45" s="258"/>
      <c r="GZ45" s="258"/>
      <c r="HA45" s="258"/>
      <c r="HB45" s="258"/>
      <c r="HC45" s="258"/>
      <c r="HD45" s="258"/>
      <c r="HE45" s="258"/>
      <c r="HF45" s="258"/>
      <c r="HG45" s="258"/>
      <c r="HH45" s="258"/>
      <c r="HI45" s="258"/>
      <c r="HJ45" s="258"/>
      <c r="HK45" s="258"/>
      <c r="HL45" s="258"/>
      <c r="HM45" s="258"/>
      <c r="HN45" s="258"/>
      <c r="HO45" s="258"/>
      <c r="HP45" s="258"/>
      <c r="HQ45" s="258"/>
      <c r="HR45" s="258"/>
      <c r="HS45" s="258"/>
      <c r="HT45" s="258"/>
      <c r="HU45" s="258"/>
      <c r="HV45" s="258"/>
      <c r="HW45" s="258"/>
      <c r="HX45" s="258"/>
      <c r="HY45" s="258"/>
      <c r="HZ45" s="258"/>
      <c r="IA45" s="258"/>
      <c r="IB45" s="258"/>
      <c r="IC45" s="258"/>
      <c r="ID45" s="258"/>
      <c r="IE45" s="258"/>
      <c r="IF45" s="258"/>
      <c r="IG45" s="258"/>
      <c r="IH45" s="258"/>
      <c r="II45" s="258"/>
      <c r="IJ45" s="258"/>
      <c r="IK45" s="258"/>
      <c r="IL45" s="258"/>
      <c r="IM45" s="258"/>
      <c r="IN45" s="258"/>
      <c r="IO45" s="258"/>
      <c r="IP45" s="258"/>
      <c r="IQ45" s="258"/>
      <c r="IR45" s="258"/>
      <c r="IS45" s="258"/>
      <c r="IT45" s="258"/>
      <c r="IU45" s="258"/>
    </row>
    <row r="46" spans="25:255" ht="1.5" customHeight="1">
      <c r="Y46" s="215"/>
      <c r="CF46" s="210"/>
      <c r="CH46" s="234"/>
      <c r="CI46" s="197"/>
      <c r="CJ46" s="197"/>
      <c r="CK46" s="197"/>
      <c r="CL46" s="197"/>
      <c r="CM46" s="197"/>
      <c r="CN46" s="197"/>
      <c r="CO46" s="197"/>
      <c r="CP46" s="197"/>
      <c r="CQ46" s="197"/>
      <c r="CR46" s="197"/>
      <c r="CS46" s="295"/>
      <c r="CT46" s="197"/>
      <c r="CU46" s="197"/>
      <c r="CV46" s="270"/>
      <c r="CW46" s="197"/>
      <c r="CX46" s="197"/>
      <c r="CY46" s="197"/>
      <c r="CZ46" s="197"/>
      <c r="DA46" s="295"/>
      <c r="DB46" s="197"/>
      <c r="DC46" s="197"/>
      <c r="DD46" s="197"/>
      <c r="DE46" s="197"/>
      <c r="DF46" s="197"/>
      <c r="DG46" s="197"/>
      <c r="DH46" s="197"/>
      <c r="DI46" s="197"/>
      <c r="DJ46" s="197"/>
      <c r="DK46" s="235"/>
      <c r="DM46" s="210"/>
      <c r="ED46" s="215"/>
      <c r="FD46" s="258"/>
      <c r="FE46" s="258"/>
      <c r="FF46" s="258"/>
      <c r="FG46" s="258"/>
      <c r="FH46" s="258"/>
      <c r="FI46" s="258"/>
      <c r="FJ46" s="258"/>
      <c r="FK46" s="258"/>
      <c r="FL46" s="258"/>
      <c r="FM46" s="258"/>
      <c r="FN46" s="258"/>
      <c r="FO46" s="258"/>
      <c r="FP46" s="258"/>
      <c r="FQ46" s="258"/>
      <c r="FR46" s="258"/>
      <c r="FS46" s="258"/>
      <c r="FT46" s="258"/>
      <c r="FU46" s="258"/>
      <c r="FV46" s="258"/>
      <c r="FW46" s="258"/>
      <c r="FX46" s="258"/>
      <c r="FY46" s="258"/>
      <c r="FZ46" s="258"/>
      <c r="GA46" s="258"/>
      <c r="GB46" s="258"/>
      <c r="GC46" s="258"/>
      <c r="GD46" s="258"/>
      <c r="GE46" s="258"/>
      <c r="GF46" s="258"/>
      <c r="GG46" s="258"/>
      <c r="GH46" s="258"/>
      <c r="GI46" s="258"/>
      <c r="GJ46" s="258"/>
      <c r="GK46" s="258"/>
      <c r="GL46" s="258"/>
      <c r="GM46" s="258"/>
      <c r="GN46" s="258"/>
      <c r="GO46" s="258"/>
      <c r="GP46" s="258"/>
      <c r="GQ46" s="258"/>
      <c r="GR46" s="258"/>
      <c r="GS46" s="258"/>
      <c r="GT46" s="258"/>
      <c r="GU46" s="258"/>
      <c r="GV46" s="258"/>
      <c r="GW46" s="258"/>
      <c r="GX46" s="258"/>
      <c r="GY46" s="258"/>
      <c r="GZ46" s="258"/>
      <c r="HA46" s="258"/>
      <c r="HB46" s="258"/>
      <c r="HC46" s="258"/>
      <c r="HD46" s="258"/>
      <c r="HE46" s="258"/>
      <c r="HF46" s="258"/>
      <c r="HG46" s="258"/>
      <c r="HH46" s="258"/>
      <c r="HI46" s="258"/>
      <c r="HJ46" s="258"/>
      <c r="HK46" s="258"/>
      <c r="HL46" s="258"/>
      <c r="HM46" s="258"/>
      <c r="HN46" s="258"/>
      <c r="HO46" s="258"/>
      <c r="HP46" s="258"/>
      <c r="HQ46" s="258"/>
      <c r="HR46" s="258"/>
      <c r="HS46" s="258"/>
      <c r="HT46" s="258"/>
      <c r="HU46" s="258"/>
      <c r="HV46" s="258"/>
      <c r="HW46" s="258"/>
      <c r="HX46" s="258"/>
      <c r="HY46" s="258"/>
      <c r="HZ46" s="258"/>
      <c r="IA46" s="258"/>
      <c r="IB46" s="258"/>
      <c r="IC46" s="258"/>
      <c r="ID46" s="258"/>
      <c r="IE46" s="258"/>
      <c r="IF46" s="258"/>
      <c r="IG46" s="258"/>
      <c r="IH46" s="258"/>
      <c r="II46" s="258"/>
      <c r="IJ46" s="258"/>
      <c r="IK46" s="258"/>
      <c r="IL46" s="258"/>
      <c r="IM46" s="258"/>
      <c r="IN46" s="258"/>
      <c r="IO46" s="258"/>
      <c r="IP46" s="258"/>
      <c r="IQ46" s="258"/>
      <c r="IR46" s="258"/>
      <c r="IS46" s="258"/>
      <c r="IT46" s="258"/>
      <c r="IU46" s="258"/>
    </row>
    <row r="47" spans="25:255" ht="1.5" customHeight="1">
      <c r="Y47" s="215"/>
      <c r="CF47" s="210"/>
      <c r="CH47" s="234"/>
      <c r="CI47" s="197"/>
      <c r="CJ47" s="197"/>
      <c r="CK47" s="197"/>
      <c r="CL47" s="197"/>
      <c r="CM47" s="197"/>
      <c r="CN47" s="197"/>
      <c r="CO47" s="197"/>
      <c r="CP47" s="197"/>
      <c r="CQ47" s="197"/>
      <c r="CR47" s="197"/>
      <c r="CS47" s="295"/>
      <c r="CT47" s="197"/>
      <c r="CU47" s="197"/>
      <c r="CV47" s="270"/>
      <c r="CW47" s="197"/>
      <c r="CX47" s="197"/>
      <c r="CY47" s="197"/>
      <c r="CZ47" s="197"/>
      <c r="DA47" s="295"/>
      <c r="DB47" s="197"/>
      <c r="DC47" s="197"/>
      <c r="DD47" s="197"/>
      <c r="DE47" s="197"/>
      <c r="DF47" s="197"/>
      <c r="DG47" s="197"/>
      <c r="DH47" s="197"/>
      <c r="DI47" s="197"/>
      <c r="DJ47" s="197"/>
      <c r="DK47" s="235"/>
      <c r="DM47" s="210"/>
      <c r="DV47" s="259">
        <v>10</v>
      </c>
      <c r="DW47" s="260"/>
      <c r="DX47" s="260"/>
      <c r="DY47" s="260"/>
      <c r="DZ47" s="260"/>
      <c r="EA47" s="260"/>
      <c r="EB47" s="260"/>
      <c r="EC47" s="260"/>
      <c r="ED47" s="215"/>
      <c r="FD47" s="258"/>
      <c r="FE47" s="258"/>
      <c r="FF47" s="258"/>
      <c r="FG47" s="258"/>
      <c r="FH47" s="258"/>
      <c r="FI47" s="258"/>
      <c r="FJ47" s="258"/>
      <c r="FK47" s="258"/>
      <c r="FL47" s="258"/>
      <c r="FM47" s="258"/>
      <c r="FN47" s="258"/>
      <c r="FO47" s="258"/>
      <c r="FP47" s="258"/>
      <c r="FQ47" s="258"/>
      <c r="FR47" s="258"/>
      <c r="FS47" s="258"/>
      <c r="FT47" s="258"/>
      <c r="FU47" s="258"/>
      <c r="FV47" s="258"/>
      <c r="FW47" s="258"/>
      <c r="FX47" s="258"/>
      <c r="FY47" s="258"/>
      <c r="FZ47" s="258"/>
      <c r="GA47" s="258"/>
      <c r="GB47" s="258"/>
      <c r="GC47" s="258"/>
      <c r="GD47" s="258"/>
      <c r="GE47" s="258"/>
      <c r="GF47" s="258"/>
      <c r="GG47" s="258"/>
      <c r="GH47" s="258"/>
      <c r="GI47" s="258"/>
      <c r="GJ47" s="258"/>
      <c r="GK47" s="258"/>
      <c r="GL47" s="258"/>
      <c r="GM47" s="258"/>
      <c r="GN47" s="258"/>
      <c r="GO47" s="258"/>
      <c r="GP47" s="258"/>
      <c r="GQ47" s="258"/>
      <c r="GR47" s="258"/>
      <c r="GS47" s="258"/>
      <c r="GT47" s="258"/>
      <c r="GU47" s="258"/>
      <c r="GV47" s="258"/>
      <c r="GW47" s="258"/>
      <c r="GX47" s="258"/>
      <c r="GY47" s="258"/>
      <c r="GZ47" s="258"/>
      <c r="HA47" s="258"/>
      <c r="HB47" s="258"/>
      <c r="HC47" s="258"/>
      <c r="HD47" s="258"/>
      <c r="HE47" s="258"/>
      <c r="HF47" s="258"/>
      <c r="HG47" s="258"/>
      <c r="HH47" s="258"/>
      <c r="HI47" s="258"/>
      <c r="HJ47" s="258"/>
      <c r="HK47" s="258"/>
      <c r="HL47" s="258"/>
      <c r="HM47" s="258"/>
      <c r="HN47" s="258"/>
      <c r="HO47" s="258"/>
      <c r="HP47" s="258"/>
      <c r="HQ47" s="258"/>
      <c r="HR47" s="258"/>
      <c r="HS47" s="258"/>
      <c r="HT47" s="258"/>
      <c r="HU47" s="258"/>
      <c r="HV47" s="258"/>
      <c r="HW47" s="258"/>
      <c r="HX47" s="258"/>
      <c r="HY47" s="258"/>
      <c r="HZ47" s="258"/>
      <c r="IA47" s="258"/>
      <c r="IB47" s="258"/>
      <c r="IC47" s="258"/>
      <c r="ID47" s="258"/>
      <c r="IE47" s="258"/>
      <c r="IF47" s="258"/>
      <c r="IG47" s="258"/>
      <c r="IH47" s="258"/>
      <c r="II47" s="258"/>
      <c r="IJ47" s="258"/>
      <c r="IK47" s="258"/>
      <c r="IL47" s="258"/>
      <c r="IM47" s="258"/>
      <c r="IN47" s="258"/>
      <c r="IO47" s="258"/>
      <c r="IP47" s="258"/>
      <c r="IQ47" s="258"/>
      <c r="IR47" s="258"/>
      <c r="IS47" s="258"/>
      <c r="IT47" s="258"/>
      <c r="IU47" s="258"/>
    </row>
    <row r="48" spans="25:255" ht="1.5" customHeight="1">
      <c r="Y48" s="215"/>
      <c r="CF48" s="210"/>
      <c r="CH48" s="234"/>
      <c r="CI48" s="197"/>
      <c r="CJ48" s="197"/>
      <c r="CK48" s="197"/>
      <c r="CL48" s="197"/>
      <c r="CM48" s="197"/>
      <c r="CN48" s="197"/>
      <c r="CO48" s="197"/>
      <c r="CP48" s="197"/>
      <c r="CQ48" s="197"/>
      <c r="CR48" s="197"/>
      <c r="CS48" s="295"/>
      <c r="CT48" s="197"/>
      <c r="CU48" s="197"/>
      <c r="CV48" s="270"/>
      <c r="CW48" s="197"/>
      <c r="CX48" s="197"/>
      <c r="CY48" s="197"/>
      <c r="CZ48" s="197"/>
      <c r="DA48" s="295"/>
      <c r="DB48" s="197"/>
      <c r="DC48" s="197"/>
      <c r="DD48" s="197"/>
      <c r="DE48" s="197"/>
      <c r="DF48" s="197"/>
      <c r="DG48" s="197"/>
      <c r="DH48" s="197"/>
      <c r="DI48" s="197"/>
      <c r="DJ48" s="197"/>
      <c r="DK48" s="235"/>
      <c r="DM48" s="210"/>
      <c r="DV48" s="260"/>
      <c r="DW48" s="260"/>
      <c r="DX48" s="260"/>
      <c r="DY48" s="260"/>
      <c r="DZ48" s="260"/>
      <c r="EA48" s="260"/>
      <c r="EB48" s="260"/>
      <c r="EC48" s="260"/>
      <c r="ED48" s="215"/>
      <c r="FD48" s="258"/>
      <c r="FE48" s="258"/>
      <c r="FF48" s="258"/>
      <c r="FG48" s="258"/>
      <c r="FH48" s="258"/>
      <c r="FI48" s="258"/>
      <c r="FJ48" s="258"/>
      <c r="FK48" s="258"/>
      <c r="FL48" s="258"/>
      <c r="FM48" s="258"/>
      <c r="FN48" s="258"/>
      <c r="FO48" s="258"/>
      <c r="FP48" s="258"/>
      <c r="FQ48" s="258"/>
      <c r="FR48" s="258"/>
      <c r="FS48" s="258"/>
      <c r="FT48" s="258"/>
      <c r="FU48" s="258"/>
      <c r="FV48" s="258"/>
      <c r="FW48" s="258"/>
      <c r="FX48" s="258"/>
      <c r="FY48" s="258"/>
      <c r="FZ48" s="258"/>
      <c r="GA48" s="258"/>
      <c r="GB48" s="258"/>
      <c r="GC48" s="258"/>
      <c r="GD48" s="258"/>
      <c r="GE48" s="258"/>
      <c r="GF48" s="258"/>
      <c r="GG48" s="258"/>
      <c r="GH48" s="258"/>
      <c r="GI48" s="258"/>
      <c r="GJ48" s="258"/>
      <c r="GK48" s="258"/>
      <c r="GL48" s="258"/>
      <c r="GM48" s="258"/>
      <c r="GN48" s="258"/>
      <c r="GO48" s="258"/>
      <c r="GP48" s="258"/>
      <c r="GQ48" s="258"/>
      <c r="GR48" s="258"/>
      <c r="GS48" s="258"/>
      <c r="GT48" s="258"/>
      <c r="GU48" s="258"/>
      <c r="GV48" s="258"/>
      <c r="GW48" s="258"/>
      <c r="GX48" s="258"/>
      <c r="GY48" s="258"/>
      <c r="GZ48" s="258"/>
      <c r="HA48" s="258"/>
      <c r="HB48" s="258"/>
      <c r="HC48" s="258"/>
      <c r="HD48" s="258"/>
      <c r="HE48" s="258"/>
      <c r="HF48" s="258"/>
      <c r="HG48" s="258"/>
      <c r="HH48" s="258"/>
      <c r="HI48" s="258"/>
      <c r="HJ48" s="258"/>
      <c r="HK48" s="258"/>
      <c r="HL48" s="258"/>
      <c r="HM48" s="258"/>
      <c r="HN48" s="258"/>
      <c r="HO48" s="258"/>
      <c r="HP48" s="258"/>
      <c r="HQ48" s="258"/>
      <c r="HR48" s="258"/>
      <c r="HS48" s="258"/>
      <c r="HT48" s="258"/>
      <c r="HU48" s="258"/>
      <c r="HV48" s="258"/>
      <c r="HW48" s="258"/>
      <c r="HX48" s="258"/>
      <c r="HY48" s="258"/>
      <c r="HZ48" s="258"/>
      <c r="IA48" s="258"/>
      <c r="IB48" s="258"/>
      <c r="IC48" s="258"/>
      <c r="ID48" s="258"/>
      <c r="IE48" s="258"/>
      <c r="IF48" s="258"/>
      <c r="IG48" s="258"/>
      <c r="IH48" s="258"/>
      <c r="II48" s="258"/>
      <c r="IJ48" s="258"/>
      <c r="IK48" s="258"/>
      <c r="IL48" s="258"/>
      <c r="IM48" s="258"/>
      <c r="IN48" s="258"/>
      <c r="IO48" s="258"/>
      <c r="IP48" s="258"/>
      <c r="IQ48" s="258"/>
      <c r="IR48" s="258"/>
      <c r="IS48" s="258"/>
      <c r="IT48" s="258"/>
      <c r="IU48" s="258"/>
    </row>
    <row r="49" spans="25:255" ht="1.5" customHeight="1">
      <c r="Y49" s="215"/>
      <c r="CF49" s="210"/>
      <c r="CH49" s="234"/>
      <c r="CI49" s="197"/>
      <c r="CJ49" s="197"/>
      <c r="CK49" s="197"/>
      <c r="CL49" s="197"/>
      <c r="CM49" s="197"/>
      <c r="CN49" s="197"/>
      <c r="CO49" s="197"/>
      <c r="CP49" s="197"/>
      <c r="CQ49" s="197"/>
      <c r="CR49" s="197"/>
      <c r="CS49" s="295"/>
      <c r="CT49" s="197"/>
      <c r="CU49" s="197"/>
      <c r="CV49" s="270"/>
      <c r="CW49" s="197"/>
      <c r="CX49" s="197"/>
      <c r="CY49" s="197"/>
      <c r="CZ49" s="197"/>
      <c r="DA49" s="295"/>
      <c r="DB49" s="197"/>
      <c r="DC49" s="197"/>
      <c r="DD49" s="197"/>
      <c r="DE49" s="197"/>
      <c r="DF49" s="197"/>
      <c r="DG49" s="197"/>
      <c r="DH49" s="197"/>
      <c r="DI49" s="197"/>
      <c r="DJ49" s="197"/>
      <c r="DK49" s="235"/>
      <c r="DM49" s="210"/>
      <c r="DV49" s="260"/>
      <c r="DW49" s="260"/>
      <c r="DX49" s="260"/>
      <c r="DY49" s="260"/>
      <c r="DZ49" s="260"/>
      <c r="EA49" s="260"/>
      <c r="EB49" s="260"/>
      <c r="EC49" s="260"/>
      <c r="ED49" s="215"/>
      <c r="FD49" s="258"/>
      <c r="FE49" s="258"/>
      <c r="FF49" s="258"/>
      <c r="FG49" s="258"/>
      <c r="FH49" s="258"/>
      <c r="FI49" s="258"/>
      <c r="FJ49" s="258"/>
      <c r="FK49" s="258"/>
      <c r="FL49" s="258"/>
      <c r="FM49" s="258"/>
      <c r="FN49" s="258"/>
      <c r="FO49" s="258"/>
      <c r="FP49" s="258"/>
      <c r="FQ49" s="258"/>
      <c r="FR49" s="258"/>
      <c r="FS49" s="258"/>
      <c r="FT49" s="258"/>
      <c r="FU49" s="258"/>
      <c r="FV49" s="258"/>
      <c r="FW49" s="258"/>
      <c r="FX49" s="258"/>
      <c r="FY49" s="258"/>
      <c r="FZ49" s="258"/>
      <c r="GA49" s="258"/>
      <c r="GB49" s="258"/>
      <c r="GC49" s="258"/>
      <c r="GD49" s="258"/>
      <c r="GE49" s="258"/>
      <c r="GF49" s="258"/>
      <c r="GG49" s="258"/>
      <c r="GH49" s="258"/>
      <c r="GI49" s="258"/>
      <c r="GJ49" s="258"/>
      <c r="GK49" s="258"/>
      <c r="GL49" s="258"/>
      <c r="GM49" s="258"/>
      <c r="GN49" s="258"/>
      <c r="GO49" s="258"/>
      <c r="GP49" s="258"/>
      <c r="GQ49" s="258"/>
      <c r="GR49" s="258"/>
      <c r="GS49" s="258"/>
      <c r="GT49" s="258"/>
      <c r="GU49" s="258"/>
      <c r="GV49" s="258"/>
      <c r="GW49" s="258"/>
      <c r="GX49" s="258"/>
      <c r="GY49" s="258"/>
      <c r="GZ49" s="258"/>
      <c r="HA49" s="258"/>
      <c r="HB49" s="258"/>
      <c r="HC49" s="258"/>
      <c r="HD49" s="258"/>
      <c r="HE49" s="258"/>
      <c r="HF49" s="258"/>
      <c r="HG49" s="258"/>
      <c r="HH49" s="258"/>
      <c r="HI49" s="258"/>
      <c r="HJ49" s="258"/>
      <c r="HK49" s="258"/>
      <c r="HL49" s="258"/>
      <c r="HM49" s="258"/>
      <c r="HN49" s="258"/>
      <c r="HO49" s="258"/>
      <c r="HP49" s="258"/>
      <c r="HQ49" s="258"/>
      <c r="HR49" s="258"/>
      <c r="HS49" s="258"/>
      <c r="HT49" s="258"/>
      <c r="HU49" s="258"/>
      <c r="HV49" s="258"/>
      <c r="HW49" s="258"/>
      <c r="HX49" s="258"/>
      <c r="HY49" s="258"/>
      <c r="HZ49" s="258"/>
      <c r="IA49" s="258"/>
      <c r="IB49" s="258"/>
      <c r="IC49" s="258"/>
      <c r="ID49" s="258"/>
      <c r="IE49" s="258"/>
      <c r="IF49" s="258"/>
      <c r="IG49" s="258"/>
      <c r="IH49" s="258"/>
      <c r="II49" s="258"/>
      <c r="IJ49" s="258"/>
      <c r="IK49" s="258"/>
      <c r="IL49" s="258"/>
      <c r="IM49" s="258"/>
      <c r="IN49" s="258"/>
      <c r="IO49" s="258"/>
      <c r="IP49" s="258"/>
      <c r="IQ49" s="258"/>
      <c r="IR49" s="258"/>
      <c r="IS49" s="258"/>
      <c r="IT49" s="258"/>
      <c r="IU49" s="258"/>
    </row>
    <row r="50" spans="25:255" ht="1.5" customHeight="1">
      <c r="Y50" s="215"/>
      <c r="CF50" s="210"/>
      <c r="CH50" s="234"/>
      <c r="CI50" s="197"/>
      <c r="CJ50" s="197"/>
      <c r="CK50" s="197"/>
      <c r="CL50" s="197"/>
      <c r="CM50" s="197"/>
      <c r="CN50" s="197"/>
      <c r="CO50" s="197"/>
      <c r="CP50" s="197"/>
      <c r="CQ50" s="197"/>
      <c r="CR50" s="197"/>
      <c r="CS50" s="295"/>
      <c r="CT50" s="197"/>
      <c r="CU50" s="197"/>
      <c r="CV50" s="270"/>
      <c r="CW50" s="197"/>
      <c r="CX50" s="197"/>
      <c r="CY50" s="197"/>
      <c r="CZ50" s="197"/>
      <c r="DA50" s="295"/>
      <c r="DB50" s="197"/>
      <c r="DC50" s="197"/>
      <c r="DD50" s="197"/>
      <c r="DE50" s="197"/>
      <c r="DF50" s="197"/>
      <c r="DG50" s="197"/>
      <c r="DH50" s="197"/>
      <c r="DI50" s="197"/>
      <c r="DJ50" s="197"/>
      <c r="DK50" s="235"/>
      <c r="DM50" s="210"/>
      <c r="DV50" s="260"/>
      <c r="DW50" s="260"/>
      <c r="DX50" s="260"/>
      <c r="DY50" s="260"/>
      <c r="DZ50" s="260"/>
      <c r="EA50" s="260"/>
      <c r="EB50" s="260"/>
      <c r="EC50" s="260"/>
      <c r="ED50" s="215"/>
      <c r="FD50" s="258"/>
      <c r="FE50" s="258"/>
      <c r="FF50" s="258"/>
      <c r="FG50" s="258"/>
      <c r="FH50" s="258"/>
      <c r="FI50" s="258"/>
      <c r="FJ50" s="258"/>
      <c r="FK50" s="258"/>
      <c r="FL50" s="258"/>
      <c r="FM50" s="258"/>
      <c r="FN50" s="258"/>
      <c r="FO50" s="258"/>
      <c r="FP50" s="258"/>
      <c r="FQ50" s="258"/>
      <c r="FR50" s="258"/>
      <c r="FS50" s="258"/>
      <c r="FT50" s="258"/>
      <c r="FU50" s="258"/>
      <c r="FV50" s="258"/>
      <c r="FW50" s="258"/>
      <c r="FX50" s="258"/>
      <c r="FY50" s="258"/>
      <c r="FZ50" s="258"/>
      <c r="GA50" s="258"/>
      <c r="GB50" s="258"/>
      <c r="GC50" s="258"/>
      <c r="GD50" s="258"/>
      <c r="GE50" s="258"/>
      <c r="GF50" s="258"/>
      <c r="GG50" s="258"/>
      <c r="GH50" s="258"/>
      <c r="GI50" s="258"/>
      <c r="GJ50" s="258"/>
      <c r="GK50" s="258"/>
      <c r="GL50" s="258"/>
      <c r="GM50" s="258"/>
      <c r="GN50" s="258"/>
      <c r="GO50" s="258"/>
      <c r="GP50" s="258"/>
      <c r="GQ50" s="258"/>
      <c r="GR50" s="258"/>
      <c r="GS50" s="258"/>
      <c r="GT50" s="258"/>
      <c r="GU50" s="258"/>
      <c r="GV50" s="258"/>
      <c r="GW50" s="258"/>
      <c r="GX50" s="258"/>
      <c r="GY50" s="258"/>
      <c r="GZ50" s="258"/>
      <c r="HA50" s="258"/>
      <c r="HB50" s="258"/>
      <c r="HC50" s="258"/>
      <c r="HD50" s="258"/>
      <c r="HE50" s="258"/>
      <c r="HF50" s="258"/>
      <c r="HG50" s="258"/>
      <c r="HH50" s="258"/>
      <c r="HI50" s="258"/>
      <c r="HJ50" s="258"/>
      <c r="HK50" s="258"/>
      <c r="HL50" s="258"/>
      <c r="HM50" s="258"/>
      <c r="HN50" s="258"/>
      <c r="HO50" s="258"/>
      <c r="HP50" s="258"/>
      <c r="HQ50" s="258"/>
      <c r="HR50" s="258"/>
      <c r="HS50" s="258"/>
      <c r="HT50" s="258"/>
      <c r="HU50" s="258"/>
      <c r="HV50" s="258"/>
      <c r="HW50" s="258"/>
      <c r="HX50" s="258"/>
      <c r="HY50" s="258"/>
      <c r="HZ50" s="258"/>
      <c r="IA50" s="258"/>
      <c r="IB50" s="258"/>
      <c r="IC50" s="258"/>
      <c r="ID50" s="258"/>
      <c r="IE50" s="258"/>
      <c r="IF50" s="258"/>
      <c r="IG50" s="258"/>
      <c r="IH50" s="258"/>
      <c r="II50" s="258"/>
      <c r="IJ50" s="258"/>
      <c r="IK50" s="258"/>
      <c r="IL50" s="258"/>
      <c r="IM50" s="258"/>
      <c r="IN50" s="258"/>
      <c r="IO50" s="258"/>
      <c r="IP50" s="258"/>
      <c r="IQ50" s="258"/>
      <c r="IR50" s="258"/>
      <c r="IS50" s="258"/>
      <c r="IT50" s="258"/>
      <c r="IU50" s="258"/>
    </row>
    <row r="51" spans="25:255" ht="1.5" customHeight="1">
      <c r="Y51" s="215"/>
      <c r="CF51" s="210"/>
      <c r="CH51" s="234"/>
      <c r="CI51" s="197"/>
      <c r="CJ51" s="197"/>
      <c r="CK51" s="197"/>
      <c r="CL51" s="197"/>
      <c r="CM51" s="197"/>
      <c r="CN51" s="197"/>
      <c r="CO51" s="197"/>
      <c r="CP51" s="197"/>
      <c r="CQ51" s="197"/>
      <c r="CR51" s="197"/>
      <c r="CS51" s="295"/>
      <c r="CT51" s="197"/>
      <c r="CU51" s="197"/>
      <c r="CV51" s="270"/>
      <c r="CW51" s="197"/>
      <c r="CX51" s="197"/>
      <c r="CY51" s="197"/>
      <c r="CZ51" s="197"/>
      <c r="DA51" s="295"/>
      <c r="DB51" s="197"/>
      <c r="DC51" s="197"/>
      <c r="DD51" s="197"/>
      <c r="DE51" s="197"/>
      <c r="DF51" s="197"/>
      <c r="DG51" s="197"/>
      <c r="DH51" s="197"/>
      <c r="DI51" s="197"/>
      <c r="DJ51" s="197"/>
      <c r="DK51" s="235"/>
      <c r="DM51" s="210"/>
      <c r="DV51" s="260"/>
      <c r="DW51" s="260"/>
      <c r="DX51" s="260"/>
      <c r="DY51" s="260"/>
      <c r="DZ51" s="260"/>
      <c r="EA51" s="260"/>
      <c r="EB51" s="260"/>
      <c r="EC51" s="260"/>
      <c r="ED51" s="215"/>
      <c r="FD51" s="257" t="s">
        <v>247</v>
      </c>
      <c r="FE51" s="258"/>
      <c r="FF51" s="258"/>
      <c r="FG51" s="258"/>
      <c r="FH51" s="258"/>
      <c r="FI51" s="258"/>
      <c r="FJ51" s="258"/>
      <c r="FK51" s="258"/>
      <c r="FL51" s="258"/>
      <c r="FM51" s="258"/>
      <c r="FN51" s="258"/>
      <c r="FO51" s="258"/>
      <c r="FP51" s="258"/>
      <c r="FQ51" s="258"/>
      <c r="FR51" s="258"/>
      <c r="FS51" s="258"/>
      <c r="FT51" s="258"/>
      <c r="FU51" s="258"/>
      <c r="FV51" s="258"/>
      <c r="FW51" s="258"/>
      <c r="FX51" s="258"/>
      <c r="FY51" s="258"/>
      <c r="FZ51" s="258"/>
      <c r="GA51" s="258"/>
      <c r="GB51" s="258"/>
      <c r="GC51" s="258"/>
      <c r="GD51" s="258"/>
      <c r="GE51" s="258"/>
      <c r="GF51" s="258"/>
      <c r="GG51" s="258"/>
      <c r="GH51" s="258"/>
      <c r="GI51" s="258"/>
      <c r="GJ51" s="258"/>
      <c r="GK51" s="258"/>
      <c r="GL51" s="258"/>
      <c r="GM51" s="258"/>
      <c r="GN51" s="258"/>
      <c r="GO51" s="258"/>
      <c r="GP51" s="258"/>
      <c r="GQ51" s="258"/>
      <c r="GR51" s="258"/>
      <c r="GS51" s="258"/>
      <c r="GT51" s="258"/>
      <c r="GU51" s="258"/>
      <c r="GV51" s="258"/>
      <c r="GW51" s="258"/>
      <c r="GX51" s="258"/>
      <c r="GY51" s="258"/>
      <c r="GZ51" s="258"/>
      <c r="HA51" s="258"/>
      <c r="HB51" s="258"/>
      <c r="HC51" s="258"/>
      <c r="HD51" s="258"/>
      <c r="HE51" s="258"/>
      <c r="HF51" s="258"/>
      <c r="HG51" s="258"/>
      <c r="HH51" s="258"/>
      <c r="HI51" s="258"/>
      <c r="HJ51" s="258"/>
      <c r="HK51" s="258"/>
      <c r="HL51" s="258"/>
      <c r="HM51" s="258"/>
      <c r="HN51" s="258"/>
      <c r="HO51" s="258"/>
      <c r="HP51" s="258"/>
      <c r="HQ51" s="258"/>
      <c r="HR51" s="258"/>
      <c r="HS51" s="258"/>
      <c r="HT51" s="258"/>
      <c r="HU51" s="258"/>
      <c r="HV51" s="258"/>
      <c r="HW51" s="258"/>
      <c r="HX51" s="258"/>
      <c r="HY51" s="258"/>
      <c r="HZ51" s="258"/>
      <c r="IA51" s="258"/>
      <c r="IB51" s="258"/>
      <c r="IC51" s="258"/>
      <c r="ID51" s="258"/>
      <c r="IE51" s="258"/>
      <c r="IF51" s="258"/>
      <c r="IG51" s="258"/>
      <c r="IH51" s="258"/>
      <c r="II51" s="258"/>
      <c r="IJ51" s="258"/>
      <c r="IK51" s="258"/>
      <c r="IL51" s="258"/>
      <c r="IM51" s="258"/>
      <c r="IN51" s="258"/>
      <c r="IO51" s="258"/>
      <c r="IP51" s="258"/>
      <c r="IQ51" s="258"/>
      <c r="IR51" s="258"/>
      <c r="IS51" s="258"/>
      <c r="IT51" s="258"/>
      <c r="IU51" s="258"/>
    </row>
    <row r="52" spans="25:255" ht="1.5" customHeight="1">
      <c r="Y52" s="215"/>
      <c r="CF52" s="210"/>
      <c r="CH52" s="234"/>
      <c r="CI52" s="197"/>
      <c r="CJ52" s="197"/>
      <c r="CK52" s="197"/>
      <c r="CL52" s="197"/>
      <c r="CM52" s="197"/>
      <c r="CN52" s="197"/>
      <c r="CO52" s="197"/>
      <c r="CP52" s="197"/>
      <c r="CQ52" s="197"/>
      <c r="CR52" s="197"/>
      <c r="CS52" s="295"/>
      <c r="CT52" s="197"/>
      <c r="CU52" s="197"/>
      <c r="CV52" s="270"/>
      <c r="CW52" s="197"/>
      <c r="CX52" s="197"/>
      <c r="CY52" s="197"/>
      <c r="CZ52" s="197"/>
      <c r="DA52" s="295"/>
      <c r="DB52" s="197"/>
      <c r="DC52" s="197"/>
      <c r="DD52" s="197"/>
      <c r="DE52" s="197"/>
      <c r="DF52" s="197"/>
      <c r="DG52" s="197"/>
      <c r="DH52" s="197"/>
      <c r="DI52" s="197"/>
      <c r="DJ52" s="197"/>
      <c r="DK52" s="235"/>
      <c r="DM52" s="210"/>
      <c r="DV52" s="260"/>
      <c r="DW52" s="260"/>
      <c r="DX52" s="260"/>
      <c r="DY52" s="260"/>
      <c r="DZ52" s="260"/>
      <c r="EA52" s="260"/>
      <c r="EB52" s="260"/>
      <c r="EC52" s="260"/>
      <c r="ED52" s="215"/>
      <c r="FD52" s="258"/>
      <c r="FE52" s="258"/>
      <c r="FF52" s="258"/>
      <c r="FG52" s="258"/>
      <c r="FH52" s="258"/>
      <c r="FI52" s="258"/>
      <c r="FJ52" s="258"/>
      <c r="FK52" s="258"/>
      <c r="FL52" s="258"/>
      <c r="FM52" s="258"/>
      <c r="FN52" s="258"/>
      <c r="FO52" s="258"/>
      <c r="FP52" s="258"/>
      <c r="FQ52" s="258"/>
      <c r="FR52" s="258"/>
      <c r="FS52" s="258"/>
      <c r="FT52" s="258"/>
      <c r="FU52" s="258"/>
      <c r="FV52" s="258"/>
      <c r="FW52" s="258"/>
      <c r="FX52" s="258"/>
      <c r="FY52" s="258"/>
      <c r="FZ52" s="258"/>
      <c r="GA52" s="258"/>
      <c r="GB52" s="258"/>
      <c r="GC52" s="258"/>
      <c r="GD52" s="258"/>
      <c r="GE52" s="258"/>
      <c r="GF52" s="258"/>
      <c r="GG52" s="258"/>
      <c r="GH52" s="258"/>
      <c r="GI52" s="258"/>
      <c r="GJ52" s="258"/>
      <c r="GK52" s="258"/>
      <c r="GL52" s="258"/>
      <c r="GM52" s="258"/>
      <c r="GN52" s="258"/>
      <c r="GO52" s="258"/>
      <c r="GP52" s="258"/>
      <c r="GQ52" s="258"/>
      <c r="GR52" s="258"/>
      <c r="GS52" s="258"/>
      <c r="GT52" s="258"/>
      <c r="GU52" s="258"/>
      <c r="GV52" s="258"/>
      <c r="GW52" s="258"/>
      <c r="GX52" s="258"/>
      <c r="GY52" s="258"/>
      <c r="GZ52" s="258"/>
      <c r="HA52" s="258"/>
      <c r="HB52" s="258"/>
      <c r="HC52" s="258"/>
      <c r="HD52" s="258"/>
      <c r="HE52" s="258"/>
      <c r="HF52" s="258"/>
      <c r="HG52" s="258"/>
      <c r="HH52" s="258"/>
      <c r="HI52" s="258"/>
      <c r="HJ52" s="258"/>
      <c r="HK52" s="258"/>
      <c r="HL52" s="258"/>
      <c r="HM52" s="258"/>
      <c r="HN52" s="258"/>
      <c r="HO52" s="258"/>
      <c r="HP52" s="258"/>
      <c r="HQ52" s="258"/>
      <c r="HR52" s="258"/>
      <c r="HS52" s="258"/>
      <c r="HT52" s="258"/>
      <c r="HU52" s="258"/>
      <c r="HV52" s="258"/>
      <c r="HW52" s="258"/>
      <c r="HX52" s="258"/>
      <c r="HY52" s="258"/>
      <c r="HZ52" s="258"/>
      <c r="IA52" s="258"/>
      <c r="IB52" s="258"/>
      <c r="IC52" s="258"/>
      <c r="ID52" s="258"/>
      <c r="IE52" s="258"/>
      <c r="IF52" s="258"/>
      <c r="IG52" s="258"/>
      <c r="IH52" s="258"/>
      <c r="II52" s="258"/>
      <c r="IJ52" s="258"/>
      <c r="IK52" s="258"/>
      <c r="IL52" s="258"/>
      <c r="IM52" s="258"/>
      <c r="IN52" s="258"/>
      <c r="IO52" s="258"/>
      <c r="IP52" s="258"/>
      <c r="IQ52" s="258"/>
      <c r="IR52" s="258"/>
      <c r="IS52" s="258"/>
      <c r="IT52" s="258"/>
      <c r="IU52" s="258"/>
    </row>
    <row r="53" spans="25:255" ht="1.5" customHeight="1">
      <c r="Y53" s="215"/>
      <c r="CF53" s="210"/>
      <c r="CH53" s="234"/>
      <c r="CI53" s="197"/>
      <c r="CJ53" s="197"/>
      <c r="CK53" s="197"/>
      <c r="CL53" s="197"/>
      <c r="CM53" s="197"/>
      <c r="CN53" s="197"/>
      <c r="CO53" s="197"/>
      <c r="CP53" s="197"/>
      <c r="CQ53" s="197"/>
      <c r="CR53" s="197"/>
      <c r="CS53" s="295"/>
      <c r="CT53" s="197"/>
      <c r="CU53" s="197"/>
      <c r="CV53" s="270"/>
      <c r="CW53" s="197"/>
      <c r="CX53" s="197"/>
      <c r="CY53" s="197"/>
      <c r="CZ53" s="197"/>
      <c r="DA53" s="295"/>
      <c r="DB53" s="197"/>
      <c r="DC53" s="197"/>
      <c r="DD53" s="197"/>
      <c r="DE53" s="197"/>
      <c r="DF53" s="197"/>
      <c r="DG53" s="197"/>
      <c r="DH53" s="197"/>
      <c r="DI53" s="197"/>
      <c r="DJ53" s="197"/>
      <c r="DK53" s="235"/>
      <c r="DM53" s="210"/>
      <c r="DV53" s="260"/>
      <c r="DW53" s="260"/>
      <c r="DX53" s="260"/>
      <c r="DY53" s="260"/>
      <c r="DZ53" s="260"/>
      <c r="EA53" s="260"/>
      <c r="EB53" s="260"/>
      <c r="EC53" s="260"/>
      <c r="ED53" s="215"/>
      <c r="FD53" s="258"/>
      <c r="FE53" s="258"/>
      <c r="FF53" s="258"/>
      <c r="FG53" s="258"/>
      <c r="FH53" s="258"/>
      <c r="FI53" s="258"/>
      <c r="FJ53" s="258"/>
      <c r="FK53" s="258"/>
      <c r="FL53" s="258"/>
      <c r="FM53" s="258"/>
      <c r="FN53" s="258"/>
      <c r="FO53" s="258"/>
      <c r="FP53" s="258"/>
      <c r="FQ53" s="258"/>
      <c r="FR53" s="258"/>
      <c r="FS53" s="258"/>
      <c r="FT53" s="258"/>
      <c r="FU53" s="258"/>
      <c r="FV53" s="258"/>
      <c r="FW53" s="258"/>
      <c r="FX53" s="258"/>
      <c r="FY53" s="258"/>
      <c r="FZ53" s="258"/>
      <c r="GA53" s="258"/>
      <c r="GB53" s="258"/>
      <c r="GC53" s="258"/>
      <c r="GD53" s="258"/>
      <c r="GE53" s="258"/>
      <c r="GF53" s="258"/>
      <c r="GG53" s="258"/>
      <c r="GH53" s="258"/>
      <c r="GI53" s="258"/>
      <c r="GJ53" s="258"/>
      <c r="GK53" s="258"/>
      <c r="GL53" s="258"/>
      <c r="GM53" s="258"/>
      <c r="GN53" s="258"/>
      <c r="GO53" s="258"/>
      <c r="GP53" s="258"/>
      <c r="GQ53" s="258"/>
      <c r="GR53" s="258"/>
      <c r="GS53" s="258"/>
      <c r="GT53" s="258"/>
      <c r="GU53" s="258"/>
      <c r="GV53" s="258"/>
      <c r="GW53" s="258"/>
      <c r="GX53" s="258"/>
      <c r="GY53" s="258"/>
      <c r="GZ53" s="258"/>
      <c r="HA53" s="258"/>
      <c r="HB53" s="258"/>
      <c r="HC53" s="258"/>
      <c r="HD53" s="258"/>
      <c r="HE53" s="258"/>
      <c r="HF53" s="258"/>
      <c r="HG53" s="258"/>
      <c r="HH53" s="258"/>
      <c r="HI53" s="258"/>
      <c r="HJ53" s="258"/>
      <c r="HK53" s="258"/>
      <c r="HL53" s="258"/>
      <c r="HM53" s="258"/>
      <c r="HN53" s="258"/>
      <c r="HO53" s="258"/>
      <c r="HP53" s="258"/>
      <c r="HQ53" s="258"/>
      <c r="HR53" s="258"/>
      <c r="HS53" s="258"/>
      <c r="HT53" s="258"/>
      <c r="HU53" s="258"/>
      <c r="HV53" s="258"/>
      <c r="HW53" s="258"/>
      <c r="HX53" s="258"/>
      <c r="HY53" s="258"/>
      <c r="HZ53" s="258"/>
      <c r="IA53" s="258"/>
      <c r="IB53" s="258"/>
      <c r="IC53" s="258"/>
      <c r="ID53" s="258"/>
      <c r="IE53" s="258"/>
      <c r="IF53" s="258"/>
      <c r="IG53" s="258"/>
      <c r="IH53" s="258"/>
      <c r="II53" s="258"/>
      <c r="IJ53" s="258"/>
      <c r="IK53" s="258"/>
      <c r="IL53" s="258"/>
      <c r="IM53" s="258"/>
      <c r="IN53" s="258"/>
      <c r="IO53" s="258"/>
      <c r="IP53" s="258"/>
      <c r="IQ53" s="258"/>
      <c r="IR53" s="258"/>
      <c r="IS53" s="258"/>
      <c r="IT53" s="258"/>
      <c r="IU53" s="258"/>
    </row>
    <row r="54" spans="25:255" ht="1.5" customHeight="1">
      <c r="Y54" s="215"/>
      <c r="CF54" s="210"/>
      <c r="CH54" s="234"/>
      <c r="CI54" s="197"/>
      <c r="CJ54" s="197"/>
      <c r="CK54" s="197"/>
      <c r="CL54" s="197"/>
      <c r="CM54" s="197"/>
      <c r="CN54" s="197"/>
      <c r="CO54" s="197"/>
      <c r="CP54" s="197"/>
      <c r="CQ54" s="197"/>
      <c r="CR54" s="197"/>
      <c r="CS54" s="295"/>
      <c r="CT54" s="197"/>
      <c r="CU54" s="197"/>
      <c r="CV54" s="270"/>
      <c r="CW54" s="197"/>
      <c r="CX54" s="197"/>
      <c r="CY54" s="197"/>
      <c r="CZ54" s="197"/>
      <c r="DA54" s="295"/>
      <c r="DB54" s="197"/>
      <c r="DC54" s="197"/>
      <c r="DD54" s="197"/>
      <c r="DE54" s="197"/>
      <c r="DF54" s="197"/>
      <c r="DG54" s="197"/>
      <c r="DH54" s="197"/>
      <c r="DI54" s="197"/>
      <c r="DJ54" s="197"/>
      <c r="DK54" s="235"/>
      <c r="DM54" s="210"/>
      <c r="DV54" s="260"/>
      <c r="DW54" s="260"/>
      <c r="DX54" s="260"/>
      <c r="DY54" s="260"/>
      <c r="DZ54" s="260"/>
      <c r="EA54" s="260"/>
      <c r="EB54" s="260"/>
      <c r="EC54" s="260"/>
      <c r="ED54" s="215"/>
      <c r="FD54" s="258"/>
      <c r="FE54" s="258"/>
      <c r="FF54" s="258"/>
      <c r="FG54" s="258"/>
      <c r="FH54" s="258"/>
      <c r="FI54" s="258"/>
      <c r="FJ54" s="258"/>
      <c r="FK54" s="258"/>
      <c r="FL54" s="258"/>
      <c r="FM54" s="258"/>
      <c r="FN54" s="258"/>
      <c r="FO54" s="258"/>
      <c r="FP54" s="258"/>
      <c r="FQ54" s="258"/>
      <c r="FR54" s="258"/>
      <c r="FS54" s="258"/>
      <c r="FT54" s="258"/>
      <c r="FU54" s="258"/>
      <c r="FV54" s="258"/>
      <c r="FW54" s="258"/>
      <c r="FX54" s="258"/>
      <c r="FY54" s="258"/>
      <c r="FZ54" s="258"/>
      <c r="GA54" s="258"/>
      <c r="GB54" s="258"/>
      <c r="GC54" s="258"/>
      <c r="GD54" s="258"/>
      <c r="GE54" s="258"/>
      <c r="GF54" s="258"/>
      <c r="GG54" s="258"/>
      <c r="GH54" s="258"/>
      <c r="GI54" s="258"/>
      <c r="GJ54" s="258"/>
      <c r="GK54" s="258"/>
      <c r="GL54" s="258"/>
      <c r="GM54" s="258"/>
      <c r="GN54" s="258"/>
      <c r="GO54" s="258"/>
      <c r="GP54" s="258"/>
      <c r="GQ54" s="258"/>
      <c r="GR54" s="258"/>
      <c r="GS54" s="258"/>
      <c r="GT54" s="258"/>
      <c r="GU54" s="258"/>
      <c r="GV54" s="258"/>
      <c r="GW54" s="258"/>
      <c r="GX54" s="258"/>
      <c r="GY54" s="258"/>
      <c r="GZ54" s="258"/>
      <c r="HA54" s="258"/>
      <c r="HB54" s="258"/>
      <c r="HC54" s="258"/>
      <c r="HD54" s="258"/>
      <c r="HE54" s="258"/>
      <c r="HF54" s="258"/>
      <c r="HG54" s="258"/>
      <c r="HH54" s="258"/>
      <c r="HI54" s="258"/>
      <c r="HJ54" s="258"/>
      <c r="HK54" s="258"/>
      <c r="HL54" s="258"/>
      <c r="HM54" s="258"/>
      <c r="HN54" s="258"/>
      <c r="HO54" s="258"/>
      <c r="HP54" s="258"/>
      <c r="HQ54" s="258"/>
      <c r="HR54" s="258"/>
      <c r="HS54" s="258"/>
      <c r="HT54" s="258"/>
      <c r="HU54" s="258"/>
      <c r="HV54" s="258"/>
      <c r="HW54" s="258"/>
      <c r="HX54" s="258"/>
      <c r="HY54" s="258"/>
      <c r="HZ54" s="258"/>
      <c r="IA54" s="258"/>
      <c r="IB54" s="258"/>
      <c r="IC54" s="258"/>
      <c r="ID54" s="258"/>
      <c r="IE54" s="258"/>
      <c r="IF54" s="258"/>
      <c r="IG54" s="258"/>
      <c r="IH54" s="258"/>
      <c r="II54" s="258"/>
      <c r="IJ54" s="258"/>
      <c r="IK54" s="258"/>
      <c r="IL54" s="258"/>
      <c r="IM54" s="258"/>
      <c r="IN54" s="258"/>
      <c r="IO54" s="258"/>
      <c r="IP54" s="258"/>
      <c r="IQ54" s="258"/>
      <c r="IR54" s="258"/>
      <c r="IS54" s="258"/>
      <c r="IT54" s="258"/>
      <c r="IU54" s="258"/>
    </row>
    <row r="55" spans="25:255" ht="1.5" customHeight="1">
      <c r="Y55" s="215"/>
      <c r="CF55" s="210"/>
      <c r="CH55" s="234"/>
      <c r="CI55" s="197"/>
      <c r="CJ55" s="197"/>
      <c r="CK55" s="197"/>
      <c r="CL55" s="197"/>
      <c r="CM55" s="197"/>
      <c r="CN55" s="197"/>
      <c r="CO55" s="197"/>
      <c r="CP55" s="197"/>
      <c r="CQ55" s="197"/>
      <c r="CR55" s="197"/>
      <c r="CS55" s="295"/>
      <c r="CT55" s="197"/>
      <c r="CU55" s="197"/>
      <c r="CV55" s="270"/>
      <c r="CW55" s="197"/>
      <c r="CX55" s="197"/>
      <c r="CY55" s="197"/>
      <c r="CZ55" s="197"/>
      <c r="DA55" s="295"/>
      <c r="DB55" s="197"/>
      <c r="DC55" s="197"/>
      <c r="DD55" s="197"/>
      <c r="DE55" s="197"/>
      <c r="DF55" s="197"/>
      <c r="DG55" s="197"/>
      <c r="DH55" s="197"/>
      <c r="DI55" s="197"/>
      <c r="DJ55" s="197"/>
      <c r="DK55" s="235"/>
      <c r="DM55" s="210"/>
      <c r="DV55" s="260"/>
      <c r="DW55" s="260"/>
      <c r="DX55" s="260"/>
      <c r="DY55" s="260"/>
      <c r="DZ55" s="260"/>
      <c r="EA55" s="260"/>
      <c r="EB55" s="260"/>
      <c r="EC55" s="260"/>
      <c r="ED55" s="215"/>
      <c r="FD55" s="258"/>
      <c r="FE55" s="258"/>
      <c r="FF55" s="258"/>
      <c r="FG55" s="258"/>
      <c r="FH55" s="258"/>
      <c r="FI55" s="258"/>
      <c r="FJ55" s="258"/>
      <c r="FK55" s="258"/>
      <c r="FL55" s="258"/>
      <c r="FM55" s="258"/>
      <c r="FN55" s="258"/>
      <c r="FO55" s="258"/>
      <c r="FP55" s="258"/>
      <c r="FQ55" s="258"/>
      <c r="FR55" s="258"/>
      <c r="FS55" s="258"/>
      <c r="FT55" s="258"/>
      <c r="FU55" s="258"/>
      <c r="FV55" s="258"/>
      <c r="FW55" s="258"/>
      <c r="FX55" s="258"/>
      <c r="FY55" s="258"/>
      <c r="FZ55" s="258"/>
      <c r="GA55" s="258"/>
      <c r="GB55" s="258"/>
      <c r="GC55" s="258"/>
      <c r="GD55" s="258"/>
      <c r="GE55" s="258"/>
      <c r="GF55" s="258"/>
      <c r="GG55" s="258"/>
      <c r="GH55" s="258"/>
      <c r="GI55" s="258"/>
      <c r="GJ55" s="258"/>
      <c r="GK55" s="258"/>
      <c r="GL55" s="258"/>
      <c r="GM55" s="258"/>
      <c r="GN55" s="258"/>
      <c r="GO55" s="258"/>
      <c r="GP55" s="258"/>
      <c r="GQ55" s="258"/>
      <c r="GR55" s="258"/>
      <c r="GS55" s="258"/>
      <c r="GT55" s="258"/>
      <c r="GU55" s="258"/>
      <c r="GV55" s="258"/>
      <c r="GW55" s="258"/>
      <c r="GX55" s="258"/>
      <c r="GY55" s="258"/>
      <c r="GZ55" s="258"/>
      <c r="HA55" s="258"/>
      <c r="HB55" s="258"/>
      <c r="HC55" s="258"/>
      <c r="HD55" s="258"/>
      <c r="HE55" s="258"/>
      <c r="HF55" s="258"/>
      <c r="HG55" s="258"/>
      <c r="HH55" s="258"/>
      <c r="HI55" s="258"/>
      <c r="HJ55" s="258"/>
      <c r="HK55" s="258"/>
      <c r="HL55" s="258"/>
      <c r="HM55" s="258"/>
      <c r="HN55" s="258"/>
      <c r="HO55" s="258"/>
      <c r="HP55" s="258"/>
      <c r="HQ55" s="258"/>
      <c r="HR55" s="258"/>
      <c r="HS55" s="258"/>
      <c r="HT55" s="258"/>
      <c r="HU55" s="258"/>
      <c r="HV55" s="258"/>
      <c r="HW55" s="258"/>
      <c r="HX55" s="258"/>
      <c r="HY55" s="258"/>
      <c r="HZ55" s="258"/>
      <c r="IA55" s="258"/>
      <c r="IB55" s="258"/>
      <c r="IC55" s="258"/>
      <c r="ID55" s="258"/>
      <c r="IE55" s="258"/>
      <c r="IF55" s="258"/>
      <c r="IG55" s="258"/>
      <c r="IH55" s="258"/>
      <c r="II55" s="258"/>
      <c r="IJ55" s="258"/>
      <c r="IK55" s="258"/>
      <c r="IL55" s="258"/>
      <c r="IM55" s="258"/>
      <c r="IN55" s="258"/>
      <c r="IO55" s="258"/>
      <c r="IP55" s="258"/>
      <c r="IQ55" s="258"/>
      <c r="IR55" s="258"/>
      <c r="IS55" s="258"/>
      <c r="IT55" s="258"/>
      <c r="IU55" s="258"/>
    </row>
    <row r="56" spans="25:255" ht="1.5" customHeight="1">
      <c r="Y56" s="215"/>
      <c r="CF56" s="210"/>
      <c r="CH56" s="234"/>
      <c r="CI56" s="197"/>
      <c r="CJ56" s="197"/>
      <c r="CK56" s="197"/>
      <c r="CL56" s="197"/>
      <c r="CM56" s="197"/>
      <c r="CN56" s="197"/>
      <c r="CO56" s="197"/>
      <c r="CP56" s="197"/>
      <c r="CQ56" s="197"/>
      <c r="CR56" s="197"/>
      <c r="CS56" s="295"/>
      <c r="CT56" s="197"/>
      <c r="CU56" s="197"/>
      <c r="CV56" s="270"/>
      <c r="CW56" s="197"/>
      <c r="CX56" s="197"/>
      <c r="CY56" s="197"/>
      <c r="CZ56" s="197"/>
      <c r="DA56" s="295"/>
      <c r="DB56" s="197"/>
      <c r="DC56" s="197"/>
      <c r="DD56" s="197"/>
      <c r="DE56" s="197"/>
      <c r="DF56" s="197"/>
      <c r="DG56" s="197"/>
      <c r="DH56" s="197"/>
      <c r="DI56" s="197"/>
      <c r="DJ56" s="197"/>
      <c r="DK56" s="235"/>
      <c r="DM56" s="210"/>
      <c r="DV56" s="260"/>
      <c r="DW56" s="260"/>
      <c r="DX56" s="260"/>
      <c r="DY56" s="260"/>
      <c r="DZ56" s="260"/>
      <c r="EA56" s="260"/>
      <c r="EB56" s="260"/>
      <c r="EC56" s="260"/>
      <c r="ED56" s="215"/>
      <c r="FD56" s="258"/>
      <c r="FE56" s="258"/>
      <c r="FF56" s="258"/>
      <c r="FG56" s="258"/>
      <c r="FH56" s="258"/>
      <c r="FI56" s="258"/>
      <c r="FJ56" s="258"/>
      <c r="FK56" s="258"/>
      <c r="FL56" s="258"/>
      <c r="FM56" s="258"/>
      <c r="FN56" s="258"/>
      <c r="FO56" s="258"/>
      <c r="FP56" s="258"/>
      <c r="FQ56" s="258"/>
      <c r="FR56" s="258"/>
      <c r="FS56" s="258"/>
      <c r="FT56" s="258"/>
      <c r="FU56" s="258"/>
      <c r="FV56" s="258"/>
      <c r="FW56" s="258"/>
      <c r="FX56" s="258"/>
      <c r="FY56" s="258"/>
      <c r="FZ56" s="258"/>
      <c r="GA56" s="258"/>
      <c r="GB56" s="258"/>
      <c r="GC56" s="258"/>
      <c r="GD56" s="258"/>
      <c r="GE56" s="258"/>
      <c r="GF56" s="258"/>
      <c r="GG56" s="258"/>
      <c r="GH56" s="258"/>
      <c r="GI56" s="258"/>
      <c r="GJ56" s="258"/>
      <c r="GK56" s="258"/>
      <c r="GL56" s="258"/>
      <c r="GM56" s="258"/>
      <c r="GN56" s="258"/>
      <c r="GO56" s="258"/>
      <c r="GP56" s="258"/>
      <c r="GQ56" s="258"/>
      <c r="GR56" s="258"/>
      <c r="GS56" s="258"/>
      <c r="GT56" s="258"/>
      <c r="GU56" s="258"/>
      <c r="GV56" s="258"/>
      <c r="GW56" s="258"/>
      <c r="GX56" s="258"/>
      <c r="GY56" s="258"/>
      <c r="GZ56" s="258"/>
      <c r="HA56" s="258"/>
      <c r="HB56" s="258"/>
      <c r="HC56" s="258"/>
      <c r="HD56" s="258"/>
      <c r="HE56" s="258"/>
      <c r="HF56" s="258"/>
      <c r="HG56" s="258"/>
      <c r="HH56" s="258"/>
      <c r="HI56" s="258"/>
      <c r="HJ56" s="258"/>
      <c r="HK56" s="258"/>
      <c r="HL56" s="258"/>
      <c r="HM56" s="258"/>
      <c r="HN56" s="258"/>
      <c r="HO56" s="258"/>
      <c r="HP56" s="258"/>
      <c r="HQ56" s="258"/>
      <c r="HR56" s="258"/>
      <c r="HS56" s="258"/>
      <c r="HT56" s="258"/>
      <c r="HU56" s="258"/>
      <c r="HV56" s="258"/>
      <c r="HW56" s="258"/>
      <c r="HX56" s="258"/>
      <c r="HY56" s="258"/>
      <c r="HZ56" s="258"/>
      <c r="IA56" s="258"/>
      <c r="IB56" s="258"/>
      <c r="IC56" s="258"/>
      <c r="ID56" s="258"/>
      <c r="IE56" s="258"/>
      <c r="IF56" s="258"/>
      <c r="IG56" s="258"/>
      <c r="IH56" s="258"/>
      <c r="II56" s="258"/>
      <c r="IJ56" s="258"/>
      <c r="IK56" s="258"/>
      <c r="IL56" s="258"/>
      <c r="IM56" s="258"/>
      <c r="IN56" s="258"/>
      <c r="IO56" s="258"/>
      <c r="IP56" s="258"/>
      <c r="IQ56" s="258"/>
      <c r="IR56" s="258"/>
      <c r="IS56" s="258"/>
      <c r="IT56" s="258"/>
      <c r="IU56" s="258"/>
    </row>
    <row r="57" spans="25:255" ht="1.5" customHeight="1">
      <c r="Y57" s="215"/>
      <c r="CF57" s="210"/>
      <c r="CH57" s="234"/>
      <c r="CI57" s="197"/>
      <c r="CJ57" s="197"/>
      <c r="CK57" s="197"/>
      <c r="CL57" s="197"/>
      <c r="CM57" s="197"/>
      <c r="CN57" s="197"/>
      <c r="CO57" s="197"/>
      <c r="CP57" s="197"/>
      <c r="CQ57" s="197"/>
      <c r="CR57" s="197"/>
      <c r="CS57" s="295"/>
      <c r="CT57" s="197"/>
      <c r="CU57" s="197"/>
      <c r="CV57" s="270"/>
      <c r="CW57" s="197"/>
      <c r="CX57" s="197"/>
      <c r="CY57" s="197"/>
      <c r="CZ57" s="197"/>
      <c r="DA57" s="295"/>
      <c r="DB57" s="197"/>
      <c r="DC57" s="197"/>
      <c r="DD57" s="197"/>
      <c r="DE57" s="197"/>
      <c r="DF57" s="197"/>
      <c r="DG57" s="197"/>
      <c r="DH57" s="197"/>
      <c r="DI57" s="197"/>
      <c r="DJ57" s="197"/>
      <c r="DK57" s="235"/>
      <c r="DM57" s="210"/>
      <c r="DV57" s="260"/>
      <c r="DW57" s="260"/>
      <c r="DX57" s="260"/>
      <c r="DY57" s="260"/>
      <c r="DZ57" s="260"/>
      <c r="EA57" s="260"/>
      <c r="EB57" s="260"/>
      <c r="EC57" s="260"/>
      <c r="ED57" s="215"/>
      <c r="FD57" s="258"/>
      <c r="FE57" s="258"/>
      <c r="FF57" s="258"/>
      <c r="FG57" s="258"/>
      <c r="FH57" s="258"/>
      <c r="FI57" s="258"/>
      <c r="FJ57" s="258"/>
      <c r="FK57" s="258"/>
      <c r="FL57" s="258"/>
      <c r="FM57" s="258"/>
      <c r="FN57" s="258"/>
      <c r="FO57" s="258"/>
      <c r="FP57" s="258"/>
      <c r="FQ57" s="258"/>
      <c r="FR57" s="258"/>
      <c r="FS57" s="258"/>
      <c r="FT57" s="258"/>
      <c r="FU57" s="258"/>
      <c r="FV57" s="258"/>
      <c r="FW57" s="258"/>
      <c r="FX57" s="258"/>
      <c r="FY57" s="258"/>
      <c r="FZ57" s="258"/>
      <c r="GA57" s="258"/>
      <c r="GB57" s="258"/>
      <c r="GC57" s="258"/>
      <c r="GD57" s="258"/>
      <c r="GE57" s="258"/>
      <c r="GF57" s="258"/>
      <c r="GG57" s="258"/>
      <c r="GH57" s="258"/>
      <c r="GI57" s="258"/>
      <c r="GJ57" s="258"/>
      <c r="GK57" s="258"/>
      <c r="GL57" s="258"/>
      <c r="GM57" s="258"/>
      <c r="GN57" s="258"/>
      <c r="GO57" s="258"/>
      <c r="GP57" s="258"/>
      <c r="GQ57" s="258"/>
      <c r="GR57" s="258"/>
      <c r="GS57" s="258"/>
      <c r="GT57" s="258"/>
      <c r="GU57" s="258"/>
      <c r="GV57" s="258"/>
      <c r="GW57" s="258"/>
      <c r="GX57" s="258"/>
      <c r="GY57" s="258"/>
      <c r="GZ57" s="258"/>
      <c r="HA57" s="258"/>
      <c r="HB57" s="258"/>
      <c r="HC57" s="258"/>
      <c r="HD57" s="258"/>
      <c r="HE57" s="258"/>
      <c r="HF57" s="258"/>
      <c r="HG57" s="258"/>
      <c r="HH57" s="258"/>
      <c r="HI57" s="258"/>
      <c r="HJ57" s="258"/>
      <c r="HK57" s="258"/>
      <c r="HL57" s="258"/>
      <c r="HM57" s="258"/>
      <c r="HN57" s="258"/>
      <c r="HO57" s="258"/>
      <c r="HP57" s="258"/>
      <c r="HQ57" s="258"/>
      <c r="HR57" s="258"/>
      <c r="HS57" s="258"/>
      <c r="HT57" s="258"/>
      <c r="HU57" s="258"/>
      <c r="HV57" s="258"/>
      <c r="HW57" s="258"/>
      <c r="HX57" s="258"/>
      <c r="HY57" s="258"/>
      <c r="HZ57" s="258"/>
      <c r="IA57" s="258"/>
      <c r="IB57" s="258"/>
      <c r="IC57" s="258"/>
      <c r="ID57" s="258"/>
      <c r="IE57" s="258"/>
      <c r="IF57" s="258"/>
      <c r="IG57" s="258"/>
      <c r="IH57" s="258"/>
      <c r="II57" s="258"/>
      <c r="IJ57" s="258"/>
      <c r="IK57" s="258"/>
      <c r="IL57" s="258"/>
      <c r="IM57" s="258"/>
      <c r="IN57" s="258"/>
      <c r="IO57" s="258"/>
      <c r="IP57" s="258"/>
      <c r="IQ57" s="258"/>
      <c r="IR57" s="258"/>
      <c r="IS57" s="258"/>
      <c r="IT57" s="258"/>
      <c r="IU57" s="258"/>
    </row>
    <row r="58" spans="25:255" ht="1.5" customHeight="1">
      <c r="Y58" s="215"/>
      <c r="CF58" s="210"/>
      <c r="CH58" s="234"/>
      <c r="CI58" s="197"/>
      <c r="CJ58" s="197"/>
      <c r="CK58" s="197"/>
      <c r="CL58" s="197"/>
      <c r="CM58" s="197"/>
      <c r="CN58" s="197"/>
      <c r="CO58" s="197"/>
      <c r="CP58" s="197"/>
      <c r="CQ58" s="197"/>
      <c r="CR58" s="197"/>
      <c r="CS58" s="295"/>
      <c r="CT58" s="197"/>
      <c r="CU58" s="197"/>
      <c r="CV58" s="270"/>
      <c r="CW58" s="197"/>
      <c r="CX58" s="197"/>
      <c r="CY58" s="197"/>
      <c r="CZ58" s="197"/>
      <c r="DA58" s="295"/>
      <c r="DB58" s="197"/>
      <c r="DC58" s="197"/>
      <c r="DD58" s="197"/>
      <c r="DE58" s="197"/>
      <c r="DF58" s="197"/>
      <c r="DG58" s="197"/>
      <c r="DH58" s="197"/>
      <c r="DI58" s="197"/>
      <c r="DJ58" s="197"/>
      <c r="DK58" s="235"/>
      <c r="DM58" s="210"/>
      <c r="DV58" s="260"/>
      <c r="DW58" s="260"/>
      <c r="DX58" s="260"/>
      <c r="DY58" s="260"/>
      <c r="DZ58" s="260"/>
      <c r="EA58" s="260"/>
      <c r="EB58" s="260"/>
      <c r="EC58" s="260"/>
      <c r="ED58" s="215"/>
      <c r="FD58" s="258"/>
      <c r="FE58" s="258"/>
      <c r="FF58" s="258"/>
      <c r="FG58" s="258"/>
      <c r="FH58" s="258"/>
      <c r="FI58" s="258"/>
      <c r="FJ58" s="258"/>
      <c r="FK58" s="258"/>
      <c r="FL58" s="258"/>
      <c r="FM58" s="258"/>
      <c r="FN58" s="258"/>
      <c r="FO58" s="258"/>
      <c r="FP58" s="258"/>
      <c r="FQ58" s="258"/>
      <c r="FR58" s="258"/>
      <c r="FS58" s="258"/>
      <c r="FT58" s="258"/>
      <c r="FU58" s="258"/>
      <c r="FV58" s="258"/>
      <c r="FW58" s="258"/>
      <c r="FX58" s="258"/>
      <c r="FY58" s="258"/>
      <c r="FZ58" s="258"/>
      <c r="GA58" s="258"/>
      <c r="GB58" s="258"/>
      <c r="GC58" s="258"/>
      <c r="GD58" s="258"/>
      <c r="GE58" s="258"/>
      <c r="GF58" s="258"/>
      <c r="GG58" s="258"/>
      <c r="GH58" s="258"/>
      <c r="GI58" s="258"/>
      <c r="GJ58" s="258"/>
      <c r="GK58" s="258"/>
      <c r="GL58" s="258"/>
      <c r="GM58" s="258"/>
      <c r="GN58" s="258"/>
      <c r="GO58" s="258"/>
      <c r="GP58" s="258"/>
      <c r="GQ58" s="258"/>
      <c r="GR58" s="258"/>
      <c r="GS58" s="258"/>
      <c r="GT58" s="258"/>
      <c r="GU58" s="258"/>
      <c r="GV58" s="258"/>
      <c r="GW58" s="258"/>
      <c r="GX58" s="258"/>
      <c r="GY58" s="258"/>
      <c r="GZ58" s="258"/>
      <c r="HA58" s="258"/>
      <c r="HB58" s="258"/>
      <c r="HC58" s="258"/>
      <c r="HD58" s="258"/>
      <c r="HE58" s="258"/>
      <c r="HF58" s="258"/>
      <c r="HG58" s="258"/>
      <c r="HH58" s="258"/>
      <c r="HI58" s="258"/>
      <c r="HJ58" s="258"/>
      <c r="HK58" s="258"/>
      <c r="HL58" s="258"/>
      <c r="HM58" s="258"/>
      <c r="HN58" s="258"/>
      <c r="HO58" s="258"/>
      <c r="HP58" s="258"/>
      <c r="HQ58" s="258"/>
      <c r="HR58" s="258"/>
      <c r="HS58" s="258"/>
      <c r="HT58" s="258"/>
      <c r="HU58" s="258"/>
      <c r="HV58" s="258"/>
      <c r="HW58" s="258"/>
      <c r="HX58" s="258"/>
      <c r="HY58" s="258"/>
      <c r="HZ58" s="258"/>
      <c r="IA58" s="258"/>
      <c r="IB58" s="258"/>
      <c r="IC58" s="258"/>
      <c r="ID58" s="258"/>
      <c r="IE58" s="258"/>
      <c r="IF58" s="258"/>
      <c r="IG58" s="258"/>
      <c r="IH58" s="258"/>
      <c r="II58" s="258"/>
      <c r="IJ58" s="258"/>
      <c r="IK58" s="258"/>
      <c r="IL58" s="258"/>
      <c r="IM58" s="258"/>
      <c r="IN58" s="258"/>
      <c r="IO58" s="258"/>
      <c r="IP58" s="258"/>
      <c r="IQ58" s="258"/>
      <c r="IR58" s="258"/>
      <c r="IS58" s="258"/>
      <c r="IT58" s="258"/>
      <c r="IU58" s="258"/>
    </row>
    <row r="59" spans="25:255" ht="1.5" customHeight="1">
      <c r="Y59" s="215"/>
      <c r="CF59" s="210"/>
      <c r="CH59" s="234"/>
      <c r="CI59" s="197"/>
      <c r="CJ59" s="197"/>
      <c r="CK59" s="197"/>
      <c r="CL59" s="197"/>
      <c r="CM59" s="197"/>
      <c r="CN59" s="197"/>
      <c r="CO59" s="197"/>
      <c r="CP59" s="197"/>
      <c r="CQ59" s="197"/>
      <c r="CR59" s="197"/>
      <c r="CS59" s="295"/>
      <c r="CT59" s="197"/>
      <c r="CU59" s="197"/>
      <c r="CV59" s="270"/>
      <c r="CW59" s="197"/>
      <c r="CX59" s="197"/>
      <c r="CY59" s="197"/>
      <c r="CZ59" s="197"/>
      <c r="DA59" s="295"/>
      <c r="DB59" s="197"/>
      <c r="DC59" s="197"/>
      <c r="DD59" s="197"/>
      <c r="DE59" s="197"/>
      <c r="DF59" s="197"/>
      <c r="DG59" s="197"/>
      <c r="DH59" s="197"/>
      <c r="DI59" s="197"/>
      <c r="DJ59" s="197"/>
      <c r="DK59" s="235"/>
      <c r="DM59" s="210"/>
      <c r="DV59" s="260"/>
      <c r="DW59" s="260"/>
      <c r="DX59" s="260"/>
      <c r="DY59" s="260"/>
      <c r="DZ59" s="260"/>
      <c r="EA59" s="260"/>
      <c r="EB59" s="260"/>
      <c r="EC59" s="260"/>
      <c r="ED59" s="215"/>
      <c r="FD59" s="258"/>
      <c r="FE59" s="258"/>
      <c r="FF59" s="258"/>
      <c r="FG59" s="258"/>
      <c r="FH59" s="258"/>
      <c r="FI59" s="258"/>
      <c r="FJ59" s="258"/>
      <c r="FK59" s="258"/>
      <c r="FL59" s="258"/>
      <c r="FM59" s="258"/>
      <c r="FN59" s="258"/>
      <c r="FO59" s="258"/>
      <c r="FP59" s="258"/>
      <c r="FQ59" s="258"/>
      <c r="FR59" s="258"/>
      <c r="FS59" s="258"/>
      <c r="FT59" s="258"/>
      <c r="FU59" s="258"/>
      <c r="FV59" s="258"/>
      <c r="FW59" s="258"/>
      <c r="FX59" s="258"/>
      <c r="FY59" s="258"/>
      <c r="FZ59" s="258"/>
      <c r="GA59" s="258"/>
      <c r="GB59" s="258"/>
      <c r="GC59" s="258"/>
      <c r="GD59" s="258"/>
      <c r="GE59" s="258"/>
      <c r="GF59" s="258"/>
      <c r="GG59" s="258"/>
      <c r="GH59" s="258"/>
      <c r="GI59" s="258"/>
      <c r="GJ59" s="258"/>
      <c r="GK59" s="258"/>
      <c r="GL59" s="258"/>
      <c r="GM59" s="258"/>
      <c r="GN59" s="258"/>
      <c r="GO59" s="258"/>
      <c r="GP59" s="258"/>
      <c r="GQ59" s="258"/>
      <c r="GR59" s="258"/>
      <c r="GS59" s="258"/>
      <c r="GT59" s="258"/>
      <c r="GU59" s="258"/>
      <c r="GV59" s="258"/>
      <c r="GW59" s="258"/>
      <c r="GX59" s="258"/>
      <c r="GY59" s="258"/>
      <c r="GZ59" s="258"/>
      <c r="HA59" s="258"/>
      <c r="HB59" s="258"/>
      <c r="HC59" s="258"/>
      <c r="HD59" s="258"/>
      <c r="HE59" s="258"/>
      <c r="HF59" s="258"/>
      <c r="HG59" s="258"/>
      <c r="HH59" s="258"/>
      <c r="HI59" s="258"/>
      <c r="HJ59" s="258"/>
      <c r="HK59" s="258"/>
      <c r="HL59" s="258"/>
      <c r="HM59" s="258"/>
      <c r="HN59" s="258"/>
      <c r="HO59" s="258"/>
      <c r="HP59" s="258"/>
      <c r="HQ59" s="258"/>
      <c r="HR59" s="258"/>
      <c r="HS59" s="258"/>
      <c r="HT59" s="258"/>
      <c r="HU59" s="258"/>
      <c r="HV59" s="258"/>
      <c r="HW59" s="258"/>
      <c r="HX59" s="258"/>
      <c r="HY59" s="258"/>
      <c r="HZ59" s="258"/>
      <c r="IA59" s="258"/>
      <c r="IB59" s="258"/>
      <c r="IC59" s="258"/>
      <c r="ID59" s="258"/>
      <c r="IE59" s="258"/>
      <c r="IF59" s="258"/>
      <c r="IG59" s="258"/>
      <c r="IH59" s="258"/>
      <c r="II59" s="258"/>
      <c r="IJ59" s="258"/>
      <c r="IK59" s="258"/>
      <c r="IL59" s="258"/>
      <c r="IM59" s="258"/>
      <c r="IN59" s="258"/>
      <c r="IO59" s="258"/>
      <c r="IP59" s="258"/>
      <c r="IQ59" s="258"/>
      <c r="IR59" s="258"/>
      <c r="IS59" s="258"/>
      <c r="IT59" s="258"/>
      <c r="IU59" s="258"/>
    </row>
    <row r="60" spans="25:255" ht="1.5" customHeight="1">
      <c r="Y60" s="215"/>
      <c r="CF60" s="210"/>
      <c r="CH60" s="234"/>
      <c r="CI60" s="197"/>
      <c r="CJ60" s="197"/>
      <c r="CK60" s="197"/>
      <c r="CL60" s="197"/>
      <c r="CM60" s="197"/>
      <c r="CN60" s="197"/>
      <c r="CO60" s="197"/>
      <c r="CP60" s="197"/>
      <c r="CQ60" s="197"/>
      <c r="CR60" s="197"/>
      <c r="CS60" s="295"/>
      <c r="CT60" s="197"/>
      <c r="CU60" s="197"/>
      <c r="CV60" s="270"/>
      <c r="CW60" s="197"/>
      <c r="CX60" s="197"/>
      <c r="CY60" s="197"/>
      <c r="CZ60" s="197"/>
      <c r="DA60" s="295"/>
      <c r="DB60" s="197"/>
      <c r="DC60" s="197"/>
      <c r="DD60" s="197"/>
      <c r="DE60" s="197"/>
      <c r="DF60" s="197"/>
      <c r="DG60" s="197"/>
      <c r="DH60" s="197"/>
      <c r="DI60" s="197"/>
      <c r="DJ60" s="197"/>
      <c r="DK60" s="235"/>
      <c r="DM60" s="210"/>
      <c r="DV60" s="260"/>
      <c r="DW60" s="260"/>
      <c r="DX60" s="260"/>
      <c r="DY60" s="260"/>
      <c r="DZ60" s="260"/>
      <c r="EA60" s="260"/>
      <c r="EB60" s="260"/>
      <c r="EC60" s="260"/>
      <c r="ED60" s="215"/>
      <c r="FD60" s="258"/>
      <c r="FE60" s="258"/>
      <c r="FF60" s="258"/>
      <c r="FG60" s="258"/>
      <c r="FH60" s="258"/>
      <c r="FI60" s="258"/>
      <c r="FJ60" s="258"/>
      <c r="FK60" s="258"/>
      <c r="FL60" s="258"/>
      <c r="FM60" s="258"/>
      <c r="FN60" s="258"/>
      <c r="FO60" s="258"/>
      <c r="FP60" s="258"/>
      <c r="FQ60" s="258"/>
      <c r="FR60" s="258"/>
      <c r="FS60" s="258"/>
      <c r="FT60" s="258"/>
      <c r="FU60" s="258"/>
      <c r="FV60" s="258"/>
      <c r="FW60" s="258"/>
      <c r="FX60" s="258"/>
      <c r="FY60" s="258"/>
      <c r="FZ60" s="258"/>
      <c r="GA60" s="258"/>
      <c r="GB60" s="258"/>
      <c r="GC60" s="258"/>
      <c r="GD60" s="258"/>
      <c r="GE60" s="258"/>
      <c r="GF60" s="258"/>
      <c r="GG60" s="258"/>
      <c r="GH60" s="258"/>
      <c r="GI60" s="258"/>
      <c r="GJ60" s="258"/>
      <c r="GK60" s="258"/>
      <c r="GL60" s="258"/>
      <c r="GM60" s="258"/>
      <c r="GN60" s="258"/>
      <c r="GO60" s="258"/>
      <c r="GP60" s="258"/>
      <c r="GQ60" s="258"/>
      <c r="GR60" s="258"/>
      <c r="GS60" s="258"/>
      <c r="GT60" s="258"/>
      <c r="GU60" s="258"/>
      <c r="GV60" s="258"/>
      <c r="GW60" s="258"/>
      <c r="GX60" s="258"/>
      <c r="GY60" s="258"/>
      <c r="GZ60" s="258"/>
      <c r="HA60" s="258"/>
      <c r="HB60" s="258"/>
      <c r="HC60" s="258"/>
      <c r="HD60" s="258"/>
      <c r="HE60" s="258"/>
      <c r="HF60" s="258"/>
      <c r="HG60" s="258"/>
      <c r="HH60" s="258"/>
      <c r="HI60" s="258"/>
      <c r="HJ60" s="258"/>
      <c r="HK60" s="258"/>
      <c r="HL60" s="258"/>
      <c r="HM60" s="258"/>
      <c r="HN60" s="258"/>
      <c r="HO60" s="258"/>
      <c r="HP60" s="258"/>
      <c r="HQ60" s="258"/>
      <c r="HR60" s="258"/>
      <c r="HS60" s="258"/>
      <c r="HT60" s="258"/>
      <c r="HU60" s="258"/>
      <c r="HV60" s="258"/>
      <c r="HW60" s="258"/>
      <c r="HX60" s="258"/>
      <c r="HY60" s="258"/>
      <c r="HZ60" s="258"/>
      <c r="IA60" s="258"/>
      <c r="IB60" s="258"/>
      <c r="IC60" s="258"/>
      <c r="ID60" s="258"/>
      <c r="IE60" s="258"/>
      <c r="IF60" s="258"/>
      <c r="IG60" s="258"/>
      <c r="IH60" s="258"/>
      <c r="II60" s="258"/>
      <c r="IJ60" s="258"/>
      <c r="IK60" s="258"/>
      <c r="IL60" s="258"/>
      <c r="IM60" s="258"/>
      <c r="IN60" s="258"/>
      <c r="IO60" s="258"/>
      <c r="IP60" s="258"/>
      <c r="IQ60" s="258"/>
      <c r="IR60" s="258"/>
      <c r="IS60" s="258"/>
      <c r="IT60" s="258"/>
      <c r="IU60" s="258"/>
    </row>
    <row r="61" spans="25:255" ht="1.5" customHeight="1">
      <c r="Y61" s="215"/>
      <c r="CF61" s="210"/>
      <c r="CH61" s="234"/>
      <c r="CI61" s="197"/>
      <c r="CJ61" s="197"/>
      <c r="CK61" s="197"/>
      <c r="CL61" s="197"/>
      <c r="CM61" s="197"/>
      <c r="CN61" s="197"/>
      <c r="CO61" s="197"/>
      <c r="CP61" s="197"/>
      <c r="CQ61" s="197"/>
      <c r="CR61" s="197"/>
      <c r="CS61" s="295"/>
      <c r="CT61" s="197"/>
      <c r="CU61" s="197"/>
      <c r="CV61" s="270"/>
      <c r="CW61" s="197"/>
      <c r="CX61" s="197"/>
      <c r="CY61" s="197"/>
      <c r="CZ61" s="197"/>
      <c r="DA61" s="295"/>
      <c r="DB61" s="197"/>
      <c r="DC61" s="197"/>
      <c r="DD61" s="197"/>
      <c r="DE61" s="197"/>
      <c r="DF61" s="197"/>
      <c r="DG61" s="197"/>
      <c r="DH61" s="197"/>
      <c r="DI61" s="197"/>
      <c r="DJ61" s="197"/>
      <c r="DK61" s="235"/>
      <c r="DM61" s="210"/>
      <c r="DV61" s="260"/>
      <c r="DW61" s="260"/>
      <c r="DX61" s="260"/>
      <c r="DY61" s="260"/>
      <c r="DZ61" s="260"/>
      <c r="EA61" s="260"/>
      <c r="EB61" s="260"/>
      <c r="EC61" s="260"/>
      <c r="ED61" s="215"/>
      <c r="FD61" s="257" t="s">
        <v>248</v>
      </c>
      <c r="FE61" s="258"/>
      <c r="FF61" s="258"/>
      <c r="FG61" s="258"/>
      <c r="FH61" s="258"/>
      <c r="FI61" s="258"/>
      <c r="FJ61" s="258"/>
      <c r="FK61" s="258"/>
      <c r="FL61" s="258"/>
      <c r="FM61" s="258"/>
      <c r="FN61" s="258"/>
      <c r="FO61" s="258"/>
      <c r="FP61" s="258"/>
      <c r="FQ61" s="258"/>
      <c r="FR61" s="258"/>
      <c r="FS61" s="258"/>
      <c r="FT61" s="258"/>
      <c r="FU61" s="258"/>
      <c r="FV61" s="258"/>
      <c r="FW61" s="258"/>
      <c r="FX61" s="258"/>
      <c r="FY61" s="258"/>
      <c r="FZ61" s="258"/>
      <c r="GA61" s="258"/>
      <c r="GB61" s="258"/>
      <c r="GC61" s="258"/>
      <c r="GD61" s="258"/>
      <c r="GE61" s="258"/>
      <c r="GF61" s="258"/>
      <c r="GG61" s="258"/>
      <c r="GH61" s="258"/>
      <c r="GI61" s="258"/>
      <c r="GJ61" s="258"/>
      <c r="GK61" s="258"/>
      <c r="GL61" s="258"/>
      <c r="GM61" s="258"/>
      <c r="GN61" s="258"/>
      <c r="GO61" s="258"/>
      <c r="GP61" s="258"/>
      <c r="GQ61" s="258"/>
      <c r="GR61" s="258"/>
      <c r="GS61" s="258"/>
      <c r="GT61" s="258"/>
      <c r="GU61" s="258"/>
      <c r="GV61" s="258"/>
      <c r="GW61" s="258"/>
      <c r="GX61" s="258"/>
      <c r="GY61" s="258"/>
      <c r="GZ61" s="258"/>
      <c r="HA61" s="258"/>
      <c r="HB61" s="258"/>
      <c r="HC61" s="258"/>
      <c r="HD61" s="258"/>
      <c r="HE61" s="258"/>
      <c r="HF61" s="258"/>
      <c r="HG61" s="258"/>
      <c r="HH61" s="258"/>
      <c r="HI61" s="258"/>
      <c r="HJ61" s="258"/>
      <c r="HK61" s="258"/>
      <c r="HL61" s="258"/>
      <c r="HM61" s="258"/>
      <c r="HN61" s="258"/>
      <c r="HO61" s="258"/>
      <c r="HP61" s="258"/>
      <c r="HQ61" s="258"/>
      <c r="HR61" s="258"/>
      <c r="HS61" s="258"/>
      <c r="HT61" s="258"/>
      <c r="HU61" s="258"/>
      <c r="HV61" s="258"/>
      <c r="HW61" s="258"/>
      <c r="HX61" s="258"/>
      <c r="HY61" s="258"/>
      <c r="HZ61" s="258"/>
      <c r="IA61" s="258"/>
      <c r="IB61" s="258"/>
      <c r="IC61" s="258"/>
      <c r="ID61" s="258"/>
      <c r="IE61" s="258"/>
      <c r="IF61" s="258"/>
      <c r="IG61" s="258"/>
      <c r="IH61" s="258"/>
      <c r="II61" s="258"/>
      <c r="IJ61" s="258"/>
      <c r="IK61" s="258"/>
      <c r="IL61" s="258"/>
      <c r="IM61" s="258"/>
      <c r="IN61" s="258"/>
      <c r="IO61" s="258"/>
      <c r="IP61" s="258"/>
      <c r="IQ61" s="258"/>
      <c r="IR61" s="258"/>
      <c r="IS61" s="258"/>
      <c r="IT61" s="258"/>
      <c r="IU61" s="258"/>
    </row>
    <row r="62" spans="25:255" ht="1.5" customHeight="1">
      <c r="Y62" s="215"/>
      <c r="CF62" s="210"/>
      <c r="CH62" s="234"/>
      <c r="CI62" s="197"/>
      <c r="CJ62" s="197"/>
      <c r="CK62" s="197"/>
      <c r="CL62" s="197"/>
      <c r="CM62" s="197"/>
      <c r="CN62" s="197"/>
      <c r="CO62" s="197"/>
      <c r="CP62" s="197"/>
      <c r="CQ62" s="197"/>
      <c r="CR62" s="197"/>
      <c r="CS62" s="295"/>
      <c r="CT62" s="197"/>
      <c r="CU62" s="197"/>
      <c r="CV62" s="270"/>
      <c r="CW62" s="197"/>
      <c r="CX62" s="197"/>
      <c r="CY62" s="197"/>
      <c r="CZ62" s="197"/>
      <c r="DA62" s="295"/>
      <c r="DB62" s="197"/>
      <c r="DC62" s="197"/>
      <c r="DD62" s="197"/>
      <c r="DE62" s="197"/>
      <c r="DF62" s="197"/>
      <c r="DG62" s="197"/>
      <c r="DH62" s="197"/>
      <c r="DI62" s="197"/>
      <c r="DJ62" s="197"/>
      <c r="DK62" s="235"/>
      <c r="DM62" s="210"/>
      <c r="ED62" s="215"/>
      <c r="FD62" s="258"/>
      <c r="FE62" s="258"/>
      <c r="FF62" s="258"/>
      <c r="FG62" s="258"/>
      <c r="FH62" s="258"/>
      <c r="FI62" s="258"/>
      <c r="FJ62" s="258"/>
      <c r="FK62" s="258"/>
      <c r="FL62" s="258"/>
      <c r="FM62" s="258"/>
      <c r="FN62" s="258"/>
      <c r="FO62" s="258"/>
      <c r="FP62" s="258"/>
      <c r="FQ62" s="258"/>
      <c r="FR62" s="258"/>
      <c r="FS62" s="258"/>
      <c r="FT62" s="258"/>
      <c r="FU62" s="258"/>
      <c r="FV62" s="258"/>
      <c r="FW62" s="258"/>
      <c r="FX62" s="258"/>
      <c r="FY62" s="258"/>
      <c r="FZ62" s="258"/>
      <c r="GA62" s="258"/>
      <c r="GB62" s="258"/>
      <c r="GC62" s="258"/>
      <c r="GD62" s="258"/>
      <c r="GE62" s="258"/>
      <c r="GF62" s="258"/>
      <c r="GG62" s="258"/>
      <c r="GH62" s="258"/>
      <c r="GI62" s="258"/>
      <c r="GJ62" s="258"/>
      <c r="GK62" s="258"/>
      <c r="GL62" s="258"/>
      <c r="GM62" s="258"/>
      <c r="GN62" s="258"/>
      <c r="GO62" s="258"/>
      <c r="GP62" s="258"/>
      <c r="GQ62" s="258"/>
      <c r="GR62" s="258"/>
      <c r="GS62" s="258"/>
      <c r="GT62" s="258"/>
      <c r="GU62" s="258"/>
      <c r="GV62" s="258"/>
      <c r="GW62" s="258"/>
      <c r="GX62" s="258"/>
      <c r="GY62" s="258"/>
      <c r="GZ62" s="258"/>
      <c r="HA62" s="258"/>
      <c r="HB62" s="258"/>
      <c r="HC62" s="258"/>
      <c r="HD62" s="258"/>
      <c r="HE62" s="258"/>
      <c r="HF62" s="258"/>
      <c r="HG62" s="258"/>
      <c r="HH62" s="258"/>
      <c r="HI62" s="258"/>
      <c r="HJ62" s="258"/>
      <c r="HK62" s="258"/>
      <c r="HL62" s="258"/>
      <c r="HM62" s="258"/>
      <c r="HN62" s="258"/>
      <c r="HO62" s="258"/>
      <c r="HP62" s="258"/>
      <c r="HQ62" s="258"/>
      <c r="HR62" s="258"/>
      <c r="HS62" s="258"/>
      <c r="HT62" s="258"/>
      <c r="HU62" s="258"/>
      <c r="HV62" s="258"/>
      <c r="HW62" s="258"/>
      <c r="HX62" s="258"/>
      <c r="HY62" s="258"/>
      <c r="HZ62" s="258"/>
      <c r="IA62" s="258"/>
      <c r="IB62" s="258"/>
      <c r="IC62" s="258"/>
      <c r="ID62" s="258"/>
      <c r="IE62" s="258"/>
      <c r="IF62" s="258"/>
      <c r="IG62" s="258"/>
      <c r="IH62" s="258"/>
      <c r="II62" s="258"/>
      <c r="IJ62" s="258"/>
      <c r="IK62" s="258"/>
      <c r="IL62" s="258"/>
      <c r="IM62" s="258"/>
      <c r="IN62" s="258"/>
      <c r="IO62" s="258"/>
      <c r="IP62" s="258"/>
      <c r="IQ62" s="258"/>
      <c r="IR62" s="258"/>
      <c r="IS62" s="258"/>
      <c r="IT62" s="258"/>
      <c r="IU62" s="258"/>
    </row>
    <row r="63" spans="25:255" ht="1.5" customHeight="1" thickBot="1">
      <c r="Y63" s="215"/>
      <c r="CF63" s="210"/>
      <c r="CH63" s="236"/>
      <c r="CI63" s="206"/>
      <c r="CJ63" s="206"/>
      <c r="CK63" s="206"/>
      <c r="CL63" s="206"/>
      <c r="CM63" s="206"/>
      <c r="CN63" s="206"/>
      <c r="CO63" s="206"/>
      <c r="CP63" s="206"/>
      <c r="CQ63" s="206"/>
      <c r="CR63" s="206"/>
      <c r="CS63" s="296"/>
      <c r="CT63" s="206"/>
      <c r="CU63" s="206"/>
      <c r="CV63" s="271"/>
      <c r="CW63" s="206"/>
      <c r="CX63" s="206"/>
      <c r="CY63" s="206"/>
      <c r="CZ63" s="206"/>
      <c r="DA63" s="296"/>
      <c r="DB63" s="206"/>
      <c r="DC63" s="206"/>
      <c r="DD63" s="206"/>
      <c r="DE63" s="206"/>
      <c r="DF63" s="206"/>
      <c r="DG63" s="206"/>
      <c r="DH63" s="206"/>
      <c r="DI63" s="206"/>
      <c r="DJ63" s="206"/>
      <c r="DK63" s="237"/>
      <c r="DM63" s="218"/>
      <c r="DN63" s="213"/>
      <c r="DO63" s="213"/>
      <c r="DP63" s="213"/>
      <c r="DQ63" s="213"/>
      <c r="DR63" s="213"/>
      <c r="DS63" s="213"/>
      <c r="DT63" s="213"/>
      <c r="DU63" s="213"/>
      <c r="DV63" s="213"/>
      <c r="DW63" s="213"/>
      <c r="DX63" s="213"/>
      <c r="DY63" s="213"/>
      <c r="DZ63" s="213"/>
      <c r="EA63" s="213"/>
      <c r="EB63" s="213"/>
      <c r="EC63" s="213"/>
      <c r="ED63" s="216"/>
      <c r="EE63" s="213"/>
      <c r="EF63" s="213"/>
      <c r="EG63" s="213"/>
      <c r="FD63" s="258"/>
      <c r="FE63" s="258"/>
      <c r="FF63" s="258"/>
      <c r="FG63" s="258"/>
      <c r="FH63" s="258"/>
      <c r="FI63" s="258"/>
      <c r="FJ63" s="258"/>
      <c r="FK63" s="258"/>
      <c r="FL63" s="258"/>
      <c r="FM63" s="258"/>
      <c r="FN63" s="258"/>
      <c r="FO63" s="258"/>
      <c r="FP63" s="258"/>
      <c r="FQ63" s="258"/>
      <c r="FR63" s="258"/>
      <c r="FS63" s="258"/>
      <c r="FT63" s="258"/>
      <c r="FU63" s="258"/>
      <c r="FV63" s="258"/>
      <c r="FW63" s="258"/>
      <c r="FX63" s="258"/>
      <c r="FY63" s="258"/>
      <c r="FZ63" s="258"/>
      <c r="GA63" s="258"/>
      <c r="GB63" s="258"/>
      <c r="GC63" s="258"/>
      <c r="GD63" s="258"/>
      <c r="GE63" s="258"/>
      <c r="GF63" s="258"/>
      <c r="GG63" s="258"/>
      <c r="GH63" s="258"/>
      <c r="GI63" s="258"/>
      <c r="GJ63" s="258"/>
      <c r="GK63" s="258"/>
      <c r="GL63" s="258"/>
      <c r="GM63" s="258"/>
      <c r="GN63" s="258"/>
      <c r="GO63" s="258"/>
      <c r="GP63" s="258"/>
      <c r="GQ63" s="258"/>
      <c r="GR63" s="258"/>
      <c r="GS63" s="258"/>
      <c r="GT63" s="258"/>
      <c r="GU63" s="258"/>
      <c r="GV63" s="258"/>
      <c r="GW63" s="258"/>
      <c r="GX63" s="258"/>
      <c r="GY63" s="258"/>
      <c r="GZ63" s="258"/>
      <c r="HA63" s="258"/>
      <c r="HB63" s="258"/>
      <c r="HC63" s="258"/>
      <c r="HD63" s="258"/>
      <c r="HE63" s="258"/>
      <c r="HF63" s="258"/>
      <c r="HG63" s="258"/>
      <c r="HH63" s="258"/>
      <c r="HI63" s="258"/>
      <c r="HJ63" s="258"/>
      <c r="HK63" s="258"/>
      <c r="HL63" s="258"/>
      <c r="HM63" s="258"/>
      <c r="HN63" s="258"/>
      <c r="HO63" s="258"/>
      <c r="HP63" s="258"/>
      <c r="HQ63" s="258"/>
      <c r="HR63" s="258"/>
      <c r="HS63" s="258"/>
      <c r="HT63" s="258"/>
      <c r="HU63" s="258"/>
      <c r="HV63" s="258"/>
      <c r="HW63" s="258"/>
      <c r="HX63" s="258"/>
      <c r="HY63" s="258"/>
      <c r="HZ63" s="258"/>
      <c r="IA63" s="258"/>
      <c r="IB63" s="258"/>
      <c r="IC63" s="258"/>
      <c r="ID63" s="258"/>
      <c r="IE63" s="258"/>
      <c r="IF63" s="258"/>
      <c r="IG63" s="258"/>
      <c r="IH63" s="258"/>
      <c r="II63" s="258"/>
      <c r="IJ63" s="258"/>
      <c r="IK63" s="258"/>
      <c r="IL63" s="258"/>
      <c r="IM63" s="258"/>
      <c r="IN63" s="258"/>
      <c r="IO63" s="258"/>
      <c r="IP63" s="258"/>
      <c r="IQ63" s="258"/>
      <c r="IR63" s="258"/>
      <c r="IS63" s="258"/>
      <c r="IT63" s="258"/>
      <c r="IU63" s="258"/>
    </row>
    <row r="64" spans="25:255" ht="1.5" customHeight="1" thickBot="1" thickTop="1">
      <c r="Y64" s="215"/>
      <c r="AQ64" s="212"/>
      <c r="AR64" s="212"/>
      <c r="AS64" s="212"/>
      <c r="AT64" s="214"/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2"/>
      <c r="BI64" s="212"/>
      <c r="BJ64" s="212"/>
      <c r="BK64" s="212"/>
      <c r="BL64" s="212"/>
      <c r="BM64" s="212"/>
      <c r="BN64" s="212"/>
      <c r="BO64" s="212"/>
      <c r="BP64" s="212"/>
      <c r="BQ64" s="212"/>
      <c r="BR64" s="212"/>
      <c r="BS64" s="212"/>
      <c r="BT64" s="212"/>
      <c r="BU64" s="212"/>
      <c r="BV64" s="212"/>
      <c r="BW64" s="212"/>
      <c r="BX64" s="212"/>
      <c r="BY64" s="212"/>
      <c r="BZ64" s="212"/>
      <c r="CA64" s="212"/>
      <c r="CB64" s="212"/>
      <c r="CC64" s="212"/>
      <c r="CD64" s="212"/>
      <c r="CE64" s="212"/>
      <c r="CF64" s="217"/>
      <c r="CS64" s="297"/>
      <c r="CV64" s="196"/>
      <c r="DA64" s="298"/>
      <c r="DM64" s="210"/>
      <c r="FD64" s="258"/>
      <c r="FE64" s="258"/>
      <c r="FF64" s="258"/>
      <c r="FG64" s="258"/>
      <c r="FH64" s="258"/>
      <c r="FI64" s="258"/>
      <c r="FJ64" s="258"/>
      <c r="FK64" s="258"/>
      <c r="FL64" s="258"/>
      <c r="FM64" s="258"/>
      <c r="FN64" s="258"/>
      <c r="FO64" s="258"/>
      <c r="FP64" s="258"/>
      <c r="FQ64" s="258"/>
      <c r="FR64" s="258"/>
      <c r="FS64" s="258"/>
      <c r="FT64" s="258"/>
      <c r="FU64" s="258"/>
      <c r="FV64" s="258"/>
      <c r="FW64" s="258"/>
      <c r="FX64" s="258"/>
      <c r="FY64" s="258"/>
      <c r="FZ64" s="258"/>
      <c r="GA64" s="258"/>
      <c r="GB64" s="258"/>
      <c r="GC64" s="258"/>
      <c r="GD64" s="258"/>
      <c r="GE64" s="258"/>
      <c r="GF64" s="258"/>
      <c r="GG64" s="258"/>
      <c r="GH64" s="258"/>
      <c r="GI64" s="258"/>
      <c r="GJ64" s="258"/>
      <c r="GK64" s="258"/>
      <c r="GL64" s="258"/>
      <c r="GM64" s="258"/>
      <c r="GN64" s="258"/>
      <c r="GO64" s="258"/>
      <c r="GP64" s="258"/>
      <c r="GQ64" s="258"/>
      <c r="GR64" s="258"/>
      <c r="GS64" s="258"/>
      <c r="GT64" s="258"/>
      <c r="GU64" s="258"/>
      <c r="GV64" s="258"/>
      <c r="GW64" s="258"/>
      <c r="GX64" s="258"/>
      <c r="GY64" s="258"/>
      <c r="GZ64" s="258"/>
      <c r="HA64" s="258"/>
      <c r="HB64" s="258"/>
      <c r="HC64" s="258"/>
      <c r="HD64" s="258"/>
      <c r="HE64" s="258"/>
      <c r="HF64" s="258"/>
      <c r="HG64" s="258"/>
      <c r="HH64" s="258"/>
      <c r="HI64" s="258"/>
      <c r="HJ64" s="258"/>
      <c r="HK64" s="258"/>
      <c r="HL64" s="258"/>
      <c r="HM64" s="258"/>
      <c r="HN64" s="258"/>
      <c r="HO64" s="258"/>
      <c r="HP64" s="258"/>
      <c r="HQ64" s="258"/>
      <c r="HR64" s="258"/>
      <c r="HS64" s="258"/>
      <c r="HT64" s="258"/>
      <c r="HU64" s="258"/>
      <c r="HV64" s="258"/>
      <c r="HW64" s="258"/>
      <c r="HX64" s="258"/>
      <c r="HY64" s="258"/>
      <c r="HZ64" s="258"/>
      <c r="IA64" s="258"/>
      <c r="IB64" s="258"/>
      <c r="IC64" s="258"/>
      <c r="ID64" s="258"/>
      <c r="IE64" s="258"/>
      <c r="IF64" s="258"/>
      <c r="IG64" s="258"/>
      <c r="IH64" s="258"/>
      <c r="II64" s="258"/>
      <c r="IJ64" s="258"/>
      <c r="IK64" s="258"/>
      <c r="IL64" s="258"/>
      <c r="IM64" s="258"/>
      <c r="IN64" s="258"/>
      <c r="IO64" s="258"/>
      <c r="IP64" s="258"/>
      <c r="IQ64" s="258"/>
      <c r="IR64" s="258"/>
      <c r="IS64" s="258"/>
      <c r="IT64" s="258"/>
      <c r="IU64" s="258"/>
    </row>
    <row r="65" spans="25:255" ht="1.5" customHeight="1" thickTop="1">
      <c r="Y65" s="215"/>
      <c r="AT65" s="215"/>
      <c r="BL65" s="212"/>
      <c r="BM65" s="212"/>
      <c r="BN65" s="212"/>
      <c r="BO65" s="214"/>
      <c r="BP65" s="212"/>
      <c r="BQ65" s="212"/>
      <c r="BR65" s="212"/>
      <c r="BS65" s="212"/>
      <c r="BT65" s="212"/>
      <c r="BU65" s="212"/>
      <c r="BV65" s="212"/>
      <c r="BW65" s="212"/>
      <c r="BX65" s="212"/>
      <c r="BY65" s="212"/>
      <c r="BZ65" s="212"/>
      <c r="CA65" s="212"/>
      <c r="CB65" s="212"/>
      <c r="CC65" s="212"/>
      <c r="CD65" s="212"/>
      <c r="CE65" s="212"/>
      <c r="CF65" s="217"/>
      <c r="CH65" s="275"/>
      <c r="CI65" s="276"/>
      <c r="CJ65" s="276"/>
      <c r="CK65" s="276"/>
      <c r="CL65" s="276"/>
      <c r="CM65" s="276"/>
      <c r="CN65" s="276"/>
      <c r="CO65" s="276"/>
      <c r="CP65" s="276"/>
      <c r="CQ65" s="276"/>
      <c r="CR65" s="276"/>
      <c r="CS65" s="280"/>
      <c r="CT65" s="278"/>
      <c r="CU65" s="278"/>
      <c r="CV65" s="279"/>
      <c r="CW65" s="278"/>
      <c r="CX65" s="278"/>
      <c r="CY65" s="278"/>
      <c r="CZ65" s="224"/>
      <c r="DA65" s="197"/>
      <c r="DB65" s="276"/>
      <c r="DC65" s="276"/>
      <c r="DD65" s="276"/>
      <c r="DE65" s="276"/>
      <c r="DF65" s="276"/>
      <c r="DG65" s="276"/>
      <c r="DH65" s="276"/>
      <c r="DI65" s="276"/>
      <c r="DJ65" s="276"/>
      <c r="DK65" s="277"/>
      <c r="DM65" s="217"/>
      <c r="DN65" s="212"/>
      <c r="DO65" s="212"/>
      <c r="DP65" s="212"/>
      <c r="DQ65" s="212"/>
      <c r="DR65" s="212"/>
      <c r="DS65" s="212"/>
      <c r="DT65" s="212"/>
      <c r="DU65" s="212"/>
      <c r="DV65" s="212"/>
      <c r="DW65" s="212"/>
      <c r="DX65" s="212"/>
      <c r="DY65" s="212"/>
      <c r="DZ65" s="212"/>
      <c r="EA65" s="212"/>
      <c r="EB65" s="212"/>
      <c r="EC65" s="212"/>
      <c r="ED65" s="214"/>
      <c r="EE65" s="212"/>
      <c r="EF65" s="212"/>
      <c r="EG65" s="212"/>
      <c r="FD65" s="258"/>
      <c r="FE65" s="258"/>
      <c r="FF65" s="258"/>
      <c r="FG65" s="258"/>
      <c r="FH65" s="258"/>
      <c r="FI65" s="258"/>
      <c r="FJ65" s="258"/>
      <c r="FK65" s="258"/>
      <c r="FL65" s="258"/>
      <c r="FM65" s="258"/>
      <c r="FN65" s="258"/>
      <c r="FO65" s="258"/>
      <c r="FP65" s="258"/>
      <c r="FQ65" s="258"/>
      <c r="FR65" s="258"/>
      <c r="FS65" s="258"/>
      <c r="FT65" s="258"/>
      <c r="FU65" s="258"/>
      <c r="FV65" s="258"/>
      <c r="FW65" s="258"/>
      <c r="FX65" s="258"/>
      <c r="FY65" s="258"/>
      <c r="FZ65" s="258"/>
      <c r="GA65" s="258"/>
      <c r="GB65" s="258"/>
      <c r="GC65" s="258"/>
      <c r="GD65" s="258"/>
      <c r="GE65" s="258"/>
      <c r="GF65" s="258"/>
      <c r="GG65" s="258"/>
      <c r="GH65" s="258"/>
      <c r="GI65" s="258"/>
      <c r="GJ65" s="258"/>
      <c r="GK65" s="258"/>
      <c r="GL65" s="258"/>
      <c r="GM65" s="258"/>
      <c r="GN65" s="258"/>
      <c r="GO65" s="258"/>
      <c r="GP65" s="258"/>
      <c r="GQ65" s="258"/>
      <c r="GR65" s="258"/>
      <c r="GS65" s="258"/>
      <c r="GT65" s="258"/>
      <c r="GU65" s="258"/>
      <c r="GV65" s="258"/>
      <c r="GW65" s="258"/>
      <c r="GX65" s="258"/>
      <c r="GY65" s="258"/>
      <c r="GZ65" s="258"/>
      <c r="HA65" s="258"/>
      <c r="HB65" s="258"/>
      <c r="HC65" s="258"/>
      <c r="HD65" s="258"/>
      <c r="HE65" s="258"/>
      <c r="HF65" s="258"/>
      <c r="HG65" s="258"/>
      <c r="HH65" s="258"/>
      <c r="HI65" s="258"/>
      <c r="HJ65" s="258"/>
      <c r="HK65" s="258"/>
      <c r="HL65" s="258"/>
      <c r="HM65" s="258"/>
      <c r="HN65" s="258"/>
      <c r="HO65" s="258"/>
      <c r="HP65" s="258"/>
      <c r="HQ65" s="258"/>
      <c r="HR65" s="258"/>
      <c r="HS65" s="258"/>
      <c r="HT65" s="258"/>
      <c r="HU65" s="258"/>
      <c r="HV65" s="258"/>
      <c r="HW65" s="258"/>
      <c r="HX65" s="258"/>
      <c r="HY65" s="258"/>
      <c r="HZ65" s="258"/>
      <c r="IA65" s="258"/>
      <c r="IB65" s="258"/>
      <c r="IC65" s="258"/>
      <c r="ID65" s="258"/>
      <c r="IE65" s="258"/>
      <c r="IF65" s="258"/>
      <c r="IG65" s="258"/>
      <c r="IH65" s="258"/>
      <c r="II65" s="258"/>
      <c r="IJ65" s="258"/>
      <c r="IK65" s="258"/>
      <c r="IL65" s="258"/>
      <c r="IM65" s="258"/>
      <c r="IN65" s="258"/>
      <c r="IO65" s="258"/>
      <c r="IP65" s="258"/>
      <c r="IQ65" s="258"/>
      <c r="IR65" s="258"/>
      <c r="IS65" s="258"/>
      <c r="IT65" s="258"/>
      <c r="IU65" s="258"/>
    </row>
    <row r="66" spans="25:255" ht="1.5" customHeight="1">
      <c r="Y66" s="215"/>
      <c r="AT66" s="215"/>
      <c r="BO66" s="215"/>
      <c r="CF66" s="210"/>
      <c r="CH66" s="234"/>
      <c r="CI66" s="197"/>
      <c r="CJ66" s="197"/>
      <c r="CK66" s="197"/>
      <c r="CL66" s="197"/>
      <c r="CM66" s="197"/>
      <c r="CN66" s="197"/>
      <c r="CO66" s="197"/>
      <c r="CP66" s="197"/>
      <c r="CQ66" s="197"/>
      <c r="CR66" s="197"/>
      <c r="CS66" s="280"/>
      <c r="CT66" s="281"/>
      <c r="CU66" s="281"/>
      <c r="CV66" s="282"/>
      <c r="CW66" s="281"/>
      <c r="CX66" s="281"/>
      <c r="CY66" s="281"/>
      <c r="CZ66" s="225"/>
      <c r="DA66" s="197"/>
      <c r="DB66" s="197"/>
      <c r="DC66" s="197"/>
      <c r="DD66" s="197"/>
      <c r="DE66" s="197"/>
      <c r="DF66" s="197"/>
      <c r="DG66" s="197"/>
      <c r="DH66" s="197"/>
      <c r="DI66" s="197"/>
      <c r="DJ66" s="197"/>
      <c r="DK66" s="235"/>
      <c r="DM66" s="210"/>
      <c r="ED66" s="215"/>
      <c r="FD66" s="258"/>
      <c r="FE66" s="258"/>
      <c r="FF66" s="258"/>
      <c r="FG66" s="258"/>
      <c r="FH66" s="258"/>
      <c r="FI66" s="258"/>
      <c r="FJ66" s="258"/>
      <c r="FK66" s="258"/>
      <c r="FL66" s="258"/>
      <c r="FM66" s="258"/>
      <c r="FN66" s="258"/>
      <c r="FO66" s="258"/>
      <c r="FP66" s="258"/>
      <c r="FQ66" s="258"/>
      <c r="FR66" s="258"/>
      <c r="FS66" s="258"/>
      <c r="FT66" s="258"/>
      <c r="FU66" s="258"/>
      <c r="FV66" s="258"/>
      <c r="FW66" s="258"/>
      <c r="FX66" s="258"/>
      <c r="FY66" s="258"/>
      <c r="FZ66" s="258"/>
      <c r="GA66" s="258"/>
      <c r="GB66" s="258"/>
      <c r="GC66" s="258"/>
      <c r="GD66" s="258"/>
      <c r="GE66" s="258"/>
      <c r="GF66" s="258"/>
      <c r="GG66" s="258"/>
      <c r="GH66" s="258"/>
      <c r="GI66" s="258"/>
      <c r="GJ66" s="258"/>
      <c r="GK66" s="258"/>
      <c r="GL66" s="258"/>
      <c r="GM66" s="258"/>
      <c r="GN66" s="258"/>
      <c r="GO66" s="258"/>
      <c r="GP66" s="258"/>
      <c r="GQ66" s="258"/>
      <c r="GR66" s="258"/>
      <c r="GS66" s="258"/>
      <c r="GT66" s="258"/>
      <c r="GU66" s="258"/>
      <c r="GV66" s="258"/>
      <c r="GW66" s="258"/>
      <c r="GX66" s="258"/>
      <c r="GY66" s="258"/>
      <c r="GZ66" s="258"/>
      <c r="HA66" s="258"/>
      <c r="HB66" s="258"/>
      <c r="HC66" s="258"/>
      <c r="HD66" s="258"/>
      <c r="HE66" s="258"/>
      <c r="HF66" s="258"/>
      <c r="HG66" s="258"/>
      <c r="HH66" s="258"/>
      <c r="HI66" s="258"/>
      <c r="HJ66" s="258"/>
      <c r="HK66" s="258"/>
      <c r="HL66" s="258"/>
      <c r="HM66" s="258"/>
      <c r="HN66" s="258"/>
      <c r="HO66" s="258"/>
      <c r="HP66" s="258"/>
      <c r="HQ66" s="258"/>
      <c r="HR66" s="258"/>
      <c r="HS66" s="258"/>
      <c r="HT66" s="258"/>
      <c r="HU66" s="258"/>
      <c r="HV66" s="258"/>
      <c r="HW66" s="258"/>
      <c r="HX66" s="258"/>
      <c r="HY66" s="258"/>
      <c r="HZ66" s="258"/>
      <c r="IA66" s="258"/>
      <c r="IB66" s="258"/>
      <c r="IC66" s="258"/>
      <c r="ID66" s="258"/>
      <c r="IE66" s="258"/>
      <c r="IF66" s="258"/>
      <c r="IG66" s="258"/>
      <c r="IH66" s="258"/>
      <c r="II66" s="258"/>
      <c r="IJ66" s="258"/>
      <c r="IK66" s="258"/>
      <c r="IL66" s="258"/>
      <c r="IM66" s="258"/>
      <c r="IN66" s="258"/>
      <c r="IO66" s="258"/>
      <c r="IP66" s="258"/>
      <c r="IQ66" s="258"/>
      <c r="IR66" s="258"/>
      <c r="IS66" s="258"/>
      <c r="IT66" s="258"/>
      <c r="IU66" s="258"/>
    </row>
    <row r="67" spans="25:255" ht="1.5" customHeight="1">
      <c r="Y67" s="215"/>
      <c r="AT67" s="215"/>
      <c r="BO67" s="215"/>
      <c r="CF67" s="210"/>
      <c r="CH67" s="234"/>
      <c r="CI67" s="197"/>
      <c r="CJ67" s="197"/>
      <c r="CK67" s="197"/>
      <c r="CL67" s="197"/>
      <c r="CM67" s="197"/>
      <c r="CN67" s="197"/>
      <c r="CO67" s="197"/>
      <c r="CP67" s="197"/>
      <c r="CQ67" s="197"/>
      <c r="CR67" s="197"/>
      <c r="CS67" s="280"/>
      <c r="CT67" s="281"/>
      <c r="CU67" s="281"/>
      <c r="CV67" s="282"/>
      <c r="CW67" s="281"/>
      <c r="CX67" s="281"/>
      <c r="CY67" s="281"/>
      <c r="CZ67" s="225"/>
      <c r="DA67" s="197"/>
      <c r="DB67" s="197"/>
      <c r="DC67" s="197"/>
      <c r="DD67" s="197"/>
      <c r="DE67" s="197"/>
      <c r="DF67" s="197"/>
      <c r="DG67" s="197"/>
      <c r="DH67" s="197"/>
      <c r="DI67" s="197"/>
      <c r="DJ67" s="197"/>
      <c r="DK67" s="235"/>
      <c r="DM67" s="210"/>
      <c r="ED67" s="215"/>
      <c r="FD67" s="258"/>
      <c r="FE67" s="258"/>
      <c r="FF67" s="258"/>
      <c r="FG67" s="258"/>
      <c r="FH67" s="258"/>
      <c r="FI67" s="258"/>
      <c r="FJ67" s="258"/>
      <c r="FK67" s="258"/>
      <c r="FL67" s="258"/>
      <c r="FM67" s="258"/>
      <c r="FN67" s="258"/>
      <c r="FO67" s="258"/>
      <c r="FP67" s="258"/>
      <c r="FQ67" s="258"/>
      <c r="FR67" s="258"/>
      <c r="FS67" s="258"/>
      <c r="FT67" s="258"/>
      <c r="FU67" s="258"/>
      <c r="FV67" s="258"/>
      <c r="FW67" s="258"/>
      <c r="FX67" s="258"/>
      <c r="FY67" s="258"/>
      <c r="FZ67" s="258"/>
      <c r="GA67" s="258"/>
      <c r="GB67" s="258"/>
      <c r="GC67" s="258"/>
      <c r="GD67" s="258"/>
      <c r="GE67" s="258"/>
      <c r="GF67" s="258"/>
      <c r="GG67" s="258"/>
      <c r="GH67" s="258"/>
      <c r="GI67" s="258"/>
      <c r="GJ67" s="258"/>
      <c r="GK67" s="258"/>
      <c r="GL67" s="258"/>
      <c r="GM67" s="258"/>
      <c r="GN67" s="258"/>
      <c r="GO67" s="258"/>
      <c r="GP67" s="258"/>
      <c r="GQ67" s="258"/>
      <c r="GR67" s="258"/>
      <c r="GS67" s="258"/>
      <c r="GT67" s="258"/>
      <c r="GU67" s="258"/>
      <c r="GV67" s="258"/>
      <c r="GW67" s="258"/>
      <c r="GX67" s="258"/>
      <c r="GY67" s="258"/>
      <c r="GZ67" s="258"/>
      <c r="HA67" s="258"/>
      <c r="HB67" s="258"/>
      <c r="HC67" s="258"/>
      <c r="HD67" s="258"/>
      <c r="HE67" s="258"/>
      <c r="HF67" s="258"/>
      <c r="HG67" s="258"/>
      <c r="HH67" s="258"/>
      <c r="HI67" s="258"/>
      <c r="HJ67" s="258"/>
      <c r="HK67" s="258"/>
      <c r="HL67" s="258"/>
      <c r="HM67" s="258"/>
      <c r="HN67" s="258"/>
      <c r="HO67" s="258"/>
      <c r="HP67" s="258"/>
      <c r="HQ67" s="258"/>
      <c r="HR67" s="258"/>
      <c r="HS67" s="258"/>
      <c r="HT67" s="258"/>
      <c r="HU67" s="258"/>
      <c r="HV67" s="258"/>
      <c r="HW67" s="258"/>
      <c r="HX67" s="258"/>
      <c r="HY67" s="258"/>
      <c r="HZ67" s="258"/>
      <c r="IA67" s="258"/>
      <c r="IB67" s="258"/>
      <c r="IC67" s="258"/>
      <c r="ID67" s="258"/>
      <c r="IE67" s="258"/>
      <c r="IF67" s="258"/>
      <c r="IG67" s="258"/>
      <c r="IH67" s="258"/>
      <c r="II67" s="258"/>
      <c r="IJ67" s="258"/>
      <c r="IK67" s="258"/>
      <c r="IL67" s="258"/>
      <c r="IM67" s="258"/>
      <c r="IN67" s="258"/>
      <c r="IO67" s="258"/>
      <c r="IP67" s="258"/>
      <c r="IQ67" s="258"/>
      <c r="IR67" s="258"/>
      <c r="IS67" s="258"/>
      <c r="IT67" s="258"/>
      <c r="IU67" s="258"/>
    </row>
    <row r="68" spans="25:255" ht="1.5" customHeight="1">
      <c r="Y68" s="215"/>
      <c r="AT68" s="215"/>
      <c r="BO68" s="215"/>
      <c r="CF68" s="210"/>
      <c r="CH68" s="234"/>
      <c r="CI68" s="197"/>
      <c r="CJ68" s="197"/>
      <c r="CK68" s="197"/>
      <c r="CL68" s="197"/>
      <c r="CM68" s="197"/>
      <c r="CN68" s="197"/>
      <c r="CO68" s="197"/>
      <c r="CP68" s="197"/>
      <c r="CQ68" s="197"/>
      <c r="CR68" s="197"/>
      <c r="CS68" s="280"/>
      <c r="CT68" s="281"/>
      <c r="CU68" s="281"/>
      <c r="CV68" s="282"/>
      <c r="CW68" s="281"/>
      <c r="CX68" s="281"/>
      <c r="CY68" s="281"/>
      <c r="CZ68" s="225"/>
      <c r="DA68" s="197"/>
      <c r="DB68" s="197"/>
      <c r="DC68" s="197"/>
      <c r="DD68" s="197"/>
      <c r="DE68" s="197"/>
      <c r="DF68" s="197"/>
      <c r="DG68" s="197"/>
      <c r="DH68" s="197"/>
      <c r="DI68" s="197"/>
      <c r="DJ68" s="197"/>
      <c r="DK68" s="235"/>
      <c r="DM68" s="210"/>
      <c r="ED68" s="215"/>
      <c r="FD68" s="258"/>
      <c r="FE68" s="258"/>
      <c r="FF68" s="258"/>
      <c r="FG68" s="258"/>
      <c r="FH68" s="258"/>
      <c r="FI68" s="258"/>
      <c r="FJ68" s="258"/>
      <c r="FK68" s="258"/>
      <c r="FL68" s="258"/>
      <c r="FM68" s="258"/>
      <c r="FN68" s="258"/>
      <c r="FO68" s="258"/>
      <c r="FP68" s="258"/>
      <c r="FQ68" s="258"/>
      <c r="FR68" s="258"/>
      <c r="FS68" s="258"/>
      <c r="FT68" s="258"/>
      <c r="FU68" s="258"/>
      <c r="FV68" s="258"/>
      <c r="FW68" s="258"/>
      <c r="FX68" s="258"/>
      <c r="FY68" s="258"/>
      <c r="FZ68" s="258"/>
      <c r="GA68" s="258"/>
      <c r="GB68" s="258"/>
      <c r="GC68" s="258"/>
      <c r="GD68" s="258"/>
      <c r="GE68" s="258"/>
      <c r="GF68" s="258"/>
      <c r="GG68" s="258"/>
      <c r="GH68" s="258"/>
      <c r="GI68" s="258"/>
      <c r="GJ68" s="258"/>
      <c r="GK68" s="258"/>
      <c r="GL68" s="258"/>
      <c r="GM68" s="258"/>
      <c r="GN68" s="258"/>
      <c r="GO68" s="258"/>
      <c r="GP68" s="258"/>
      <c r="GQ68" s="258"/>
      <c r="GR68" s="258"/>
      <c r="GS68" s="258"/>
      <c r="GT68" s="258"/>
      <c r="GU68" s="258"/>
      <c r="GV68" s="258"/>
      <c r="GW68" s="258"/>
      <c r="GX68" s="258"/>
      <c r="GY68" s="258"/>
      <c r="GZ68" s="258"/>
      <c r="HA68" s="258"/>
      <c r="HB68" s="258"/>
      <c r="HC68" s="258"/>
      <c r="HD68" s="258"/>
      <c r="HE68" s="258"/>
      <c r="HF68" s="258"/>
      <c r="HG68" s="258"/>
      <c r="HH68" s="258"/>
      <c r="HI68" s="258"/>
      <c r="HJ68" s="258"/>
      <c r="HK68" s="258"/>
      <c r="HL68" s="258"/>
      <c r="HM68" s="258"/>
      <c r="HN68" s="258"/>
      <c r="HO68" s="258"/>
      <c r="HP68" s="258"/>
      <c r="HQ68" s="258"/>
      <c r="HR68" s="258"/>
      <c r="HS68" s="258"/>
      <c r="HT68" s="258"/>
      <c r="HU68" s="258"/>
      <c r="HV68" s="258"/>
      <c r="HW68" s="258"/>
      <c r="HX68" s="258"/>
      <c r="HY68" s="258"/>
      <c r="HZ68" s="258"/>
      <c r="IA68" s="258"/>
      <c r="IB68" s="258"/>
      <c r="IC68" s="258"/>
      <c r="ID68" s="258"/>
      <c r="IE68" s="258"/>
      <c r="IF68" s="258"/>
      <c r="IG68" s="258"/>
      <c r="IH68" s="258"/>
      <c r="II68" s="258"/>
      <c r="IJ68" s="258"/>
      <c r="IK68" s="258"/>
      <c r="IL68" s="258"/>
      <c r="IM68" s="258"/>
      <c r="IN68" s="258"/>
      <c r="IO68" s="258"/>
      <c r="IP68" s="258"/>
      <c r="IQ68" s="258"/>
      <c r="IR68" s="258"/>
      <c r="IS68" s="258"/>
      <c r="IT68" s="258"/>
      <c r="IU68" s="258"/>
    </row>
    <row r="69" spans="25:255" ht="1.5" customHeight="1">
      <c r="Y69" s="215"/>
      <c r="AT69" s="215"/>
      <c r="BO69" s="215"/>
      <c r="CF69" s="210"/>
      <c r="CH69" s="234"/>
      <c r="CI69" s="197"/>
      <c r="CJ69" s="197"/>
      <c r="CK69" s="197"/>
      <c r="CL69" s="197"/>
      <c r="CM69" s="197"/>
      <c r="CN69" s="197"/>
      <c r="CO69" s="197"/>
      <c r="CP69" s="197"/>
      <c r="CQ69" s="197"/>
      <c r="CR69" s="197"/>
      <c r="CS69" s="280"/>
      <c r="CT69" s="281"/>
      <c r="CU69" s="281"/>
      <c r="CV69" s="282"/>
      <c r="CW69" s="281"/>
      <c r="CX69" s="281"/>
      <c r="CY69" s="281"/>
      <c r="CZ69" s="225"/>
      <c r="DA69" s="197"/>
      <c r="DB69" s="197"/>
      <c r="DC69" s="197"/>
      <c r="DD69" s="197"/>
      <c r="DE69" s="197"/>
      <c r="DF69" s="197"/>
      <c r="DG69" s="197"/>
      <c r="DH69" s="197"/>
      <c r="DI69" s="197"/>
      <c r="DJ69" s="197"/>
      <c r="DK69" s="235"/>
      <c r="DM69" s="210"/>
      <c r="ED69" s="215"/>
      <c r="FD69" s="258"/>
      <c r="FE69" s="258"/>
      <c r="FF69" s="258"/>
      <c r="FG69" s="258"/>
      <c r="FH69" s="258"/>
      <c r="FI69" s="258"/>
      <c r="FJ69" s="258"/>
      <c r="FK69" s="258"/>
      <c r="FL69" s="258"/>
      <c r="FM69" s="258"/>
      <c r="FN69" s="258"/>
      <c r="FO69" s="258"/>
      <c r="FP69" s="258"/>
      <c r="FQ69" s="258"/>
      <c r="FR69" s="258"/>
      <c r="FS69" s="258"/>
      <c r="FT69" s="258"/>
      <c r="FU69" s="258"/>
      <c r="FV69" s="258"/>
      <c r="FW69" s="258"/>
      <c r="FX69" s="258"/>
      <c r="FY69" s="258"/>
      <c r="FZ69" s="258"/>
      <c r="GA69" s="258"/>
      <c r="GB69" s="258"/>
      <c r="GC69" s="258"/>
      <c r="GD69" s="258"/>
      <c r="GE69" s="258"/>
      <c r="GF69" s="258"/>
      <c r="GG69" s="258"/>
      <c r="GH69" s="258"/>
      <c r="GI69" s="258"/>
      <c r="GJ69" s="258"/>
      <c r="GK69" s="258"/>
      <c r="GL69" s="258"/>
      <c r="GM69" s="258"/>
      <c r="GN69" s="258"/>
      <c r="GO69" s="258"/>
      <c r="GP69" s="258"/>
      <c r="GQ69" s="258"/>
      <c r="GR69" s="258"/>
      <c r="GS69" s="258"/>
      <c r="GT69" s="258"/>
      <c r="GU69" s="258"/>
      <c r="GV69" s="258"/>
      <c r="GW69" s="258"/>
      <c r="GX69" s="258"/>
      <c r="GY69" s="258"/>
      <c r="GZ69" s="258"/>
      <c r="HA69" s="258"/>
      <c r="HB69" s="258"/>
      <c r="HC69" s="258"/>
      <c r="HD69" s="258"/>
      <c r="HE69" s="258"/>
      <c r="HF69" s="258"/>
      <c r="HG69" s="258"/>
      <c r="HH69" s="258"/>
      <c r="HI69" s="258"/>
      <c r="HJ69" s="258"/>
      <c r="HK69" s="258"/>
      <c r="HL69" s="258"/>
      <c r="HM69" s="258"/>
      <c r="HN69" s="258"/>
      <c r="HO69" s="258"/>
      <c r="HP69" s="258"/>
      <c r="HQ69" s="258"/>
      <c r="HR69" s="258"/>
      <c r="HS69" s="258"/>
      <c r="HT69" s="258"/>
      <c r="HU69" s="258"/>
      <c r="HV69" s="258"/>
      <c r="HW69" s="258"/>
      <c r="HX69" s="258"/>
      <c r="HY69" s="258"/>
      <c r="HZ69" s="258"/>
      <c r="IA69" s="258"/>
      <c r="IB69" s="258"/>
      <c r="IC69" s="258"/>
      <c r="ID69" s="258"/>
      <c r="IE69" s="258"/>
      <c r="IF69" s="258"/>
      <c r="IG69" s="258"/>
      <c r="IH69" s="258"/>
      <c r="II69" s="258"/>
      <c r="IJ69" s="258"/>
      <c r="IK69" s="258"/>
      <c r="IL69" s="258"/>
      <c r="IM69" s="258"/>
      <c r="IN69" s="258"/>
      <c r="IO69" s="258"/>
      <c r="IP69" s="258"/>
      <c r="IQ69" s="258"/>
      <c r="IR69" s="258"/>
      <c r="IS69" s="258"/>
      <c r="IT69" s="258"/>
      <c r="IU69" s="258"/>
    </row>
    <row r="70" spans="25:255" ht="1.5" customHeight="1">
      <c r="Y70" s="215"/>
      <c r="AT70" s="215"/>
      <c r="BO70" s="215"/>
      <c r="CF70" s="210"/>
      <c r="CH70" s="234"/>
      <c r="CI70" s="197"/>
      <c r="CJ70" s="197"/>
      <c r="CK70" s="197"/>
      <c r="CL70" s="197"/>
      <c r="CM70" s="197"/>
      <c r="CN70" s="197"/>
      <c r="CO70" s="197"/>
      <c r="CP70" s="197"/>
      <c r="CQ70" s="197"/>
      <c r="CR70" s="197"/>
      <c r="CS70" s="280"/>
      <c r="CT70" s="281"/>
      <c r="CU70" s="281"/>
      <c r="CV70" s="282"/>
      <c r="CW70" s="281"/>
      <c r="CX70" s="281"/>
      <c r="CY70" s="281"/>
      <c r="CZ70" s="225"/>
      <c r="DA70" s="197"/>
      <c r="DB70" s="197"/>
      <c r="DC70" s="197"/>
      <c r="DD70" s="197"/>
      <c r="DE70" s="197"/>
      <c r="DF70" s="197"/>
      <c r="DG70" s="197"/>
      <c r="DH70" s="197"/>
      <c r="DI70" s="197"/>
      <c r="DJ70" s="197"/>
      <c r="DK70" s="235"/>
      <c r="DM70" s="210"/>
      <c r="ED70" s="215"/>
      <c r="FD70" s="258"/>
      <c r="FE70" s="258"/>
      <c r="FF70" s="258"/>
      <c r="FG70" s="258"/>
      <c r="FH70" s="258"/>
      <c r="FI70" s="258"/>
      <c r="FJ70" s="258"/>
      <c r="FK70" s="258"/>
      <c r="FL70" s="258"/>
      <c r="FM70" s="258"/>
      <c r="FN70" s="258"/>
      <c r="FO70" s="258"/>
      <c r="FP70" s="258"/>
      <c r="FQ70" s="258"/>
      <c r="FR70" s="258"/>
      <c r="FS70" s="258"/>
      <c r="FT70" s="258"/>
      <c r="FU70" s="258"/>
      <c r="FV70" s="258"/>
      <c r="FW70" s="258"/>
      <c r="FX70" s="258"/>
      <c r="FY70" s="258"/>
      <c r="FZ70" s="258"/>
      <c r="GA70" s="258"/>
      <c r="GB70" s="258"/>
      <c r="GC70" s="258"/>
      <c r="GD70" s="258"/>
      <c r="GE70" s="258"/>
      <c r="GF70" s="258"/>
      <c r="GG70" s="258"/>
      <c r="GH70" s="258"/>
      <c r="GI70" s="258"/>
      <c r="GJ70" s="258"/>
      <c r="GK70" s="258"/>
      <c r="GL70" s="258"/>
      <c r="GM70" s="258"/>
      <c r="GN70" s="258"/>
      <c r="GO70" s="258"/>
      <c r="GP70" s="258"/>
      <c r="GQ70" s="258"/>
      <c r="GR70" s="258"/>
      <c r="GS70" s="258"/>
      <c r="GT70" s="258"/>
      <c r="GU70" s="258"/>
      <c r="GV70" s="258"/>
      <c r="GW70" s="258"/>
      <c r="GX70" s="258"/>
      <c r="GY70" s="258"/>
      <c r="GZ70" s="258"/>
      <c r="HA70" s="258"/>
      <c r="HB70" s="258"/>
      <c r="HC70" s="258"/>
      <c r="HD70" s="258"/>
      <c r="HE70" s="258"/>
      <c r="HF70" s="258"/>
      <c r="HG70" s="258"/>
      <c r="HH70" s="258"/>
      <c r="HI70" s="258"/>
      <c r="HJ70" s="258"/>
      <c r="HK70" s="258"/>
      <c r="HL70" s="258"/>
      <c r="HM70" s="258"/>
      <c r="HN70" s="258"/>
      <c r="HO70" s="258"/>
      <c r="HP70" s="258"/>
      <c r="HQ70" s="258"/>
      <c r="HR70" s="258"/>
      <c r="HS70" s="258"/>
      <c r="HT70" s="258"/>
      <c r="HU70" s="258"/>
      <c r="HV70" s="258"/>
      <c r="HW70" s="258"/>
      <c r="HX70" s="258"/>
      <c r="HY70" s="258"/>
      <c r="HZ70" s="258"/>
      <c r="IA70" s="258"/>
      <c r="IB70" s="258"/>
      <c r="IC70" s="258"/>
      <c r="ID70" s="258"/>
      <c r="IE70" s="258"/>
      <c r="IF70" s="258"/>
      <c r="IG70" s="258"/>
      <c r="IH70" s="258"/>
      <c r="II70" s="258"/>
      <c r="IJ70" s="258"/>
      <c r="IK70" s="258"/>
      <c r="IL70" s="258"/>
      <c r="IM70" s="258"/>
      <c r="IN70" s="258"/>
      <c r="IO70" s="258"/>
      <c r="IP70" s="258"/>
      <c r="IQ70" s="258"/>
      <c r="IR70" s="258"/>
      <c r="IS70" s="258"/>
      <c r="IT70" s="258"/>
      <c r="IU70" s="258"/>
    </row>
    <row r="71" spans="25:255" ht="1.5" customHeight="1">
      <c r="Y71" s="215"/>
      <c r="AT71" s="215"/>
      <c r="BO71" s="215"/>
      <c r="CF71" s="210"/>
      <c r="CH71" s="234"/>
      <c r="CI71" s="197"/>
      <c r="CJ71" s="197"/>
      <c r="CK71" s="197"/>
      <c r="CL71" s="197"/>
      <c r="CM71" s="197"/>
      <c r="CN71" s="197"/>
      <c r="CO71" s="197"/>
      <c r="CP71" s="197"/>
      <c r="CQ71" s="197"/>
      <c r="CR71" s="197"/>
      <c r="CS71" s="280"/>
      <c r="CT71" s="281"/>
      <c r="CU71" s="281"/>
      <c r="CV71" s="282"/>
      <c r="CW71" s="281"/>
      <c r="CX71" s="281"/>
      <c r="CY71" s="281"/>
      <c r="CZ71" s="225"/>
      <c r="DA71" s="197"/>
      <c r="DB71" s="197"/>
      <c r="DC71" s="197"/>
      <c r="DD71" s="197"/>
      <c r="DE71" s="197"/>
      <c r="DF71" s="197"/>
      <c r="DG71" s="197"/>
      <c r="DH71" s="197"/>
      <c r="DI71" s="197"/>
      <c r="DJ71" s="197"/>
      <c r="DK71" s="235"/>
      <c r="DM71" s="210"/>
      <c r="ED71" s="215"/>
      <c r="FD71" s="257" t="s">
        <v>249</v>
      </c>
      <c r="FE71" s="258"/>
      <c r="FF71" s="258"/>
      <c r="FG71" s="258"/>
      <c r="FH71" s="258"/>
      <c r="FI71" s="258"/>
      <c r="FJ71" s="258"/>
      <c r="FK71" s="258"/>
      <c r="FL71" s="258"/>
      <c r="FM71" s="258"/>
      <c r="FN71" s="258"/>
      <c r="FO71" s="258"/>
      <c r="FP71" s="258"/>
      <c r="FQ71" s="258"/>
      <c r="FR71" s="258"/>
      <c r="FS71" s="258"/>
      <c r="FT71" s="258"/>
      <c r="FU71" s="258"/>
      <c r="FV71" s="258"/>
      <c r="FW71" s="258"/>
      <c r="FX71" s="258"/>
      <c r="FY71" s="258"/>
      <c r="FZ71" s="258"/>
      <c r="GA71" s="258"/>
      <c r="GB71" s="258"/>
      <c r="GC71" s="258"/>
      <c r="GD71" s="258"/>
      <c r="GE71" s="258"/>
      <c r="GF71" s="258"/>
      <c r="GG71" s="258"/>
      <c r="GH71" s="258"/>
      <c r="GI71" s="258"/>
      <c r="GJ71" s="258"/>
      <c r="GK71" s="258"/>
      <c r="GL71" s="258"/>
      <c r="GM71" s="258"/>
      <c r="GN71" s="258"/>
      <c r="GO71" s="258"/>
      <c r="GP71" s="258"/>
      <c r="GQ71" s="258"/>
      <c r="GR71" s="258"/>
      <c r="GS71" s="258"/>
      <c r="GT71" s="258"/>
      <c r="GU71" s="258"/>
      <c r="GV71" s="258"/>
      <c r="GW71" s="258"/>
      <c r="GX71" s="258"/>
      <c r="GY71" s="258"/>
      <c r="GZ71" s="258"/>
      <c r="HA71" s="258"/>
      <c r="HB71" s="258"/>
      <c r="HC71" s="258"/>
      <c r="HD71" s="258"/>
      <c r="HE71" s="258"/>
      <c r="HF71" s="258"/>
      <c r="HG71" s="258"/>
      <c r="HH71" s="258"/>
      <c r="HI71" s="258"/>
      <c r="HJ71" s="258"/>
      <c r="HK71" s="258"/>
      <c r="HL71" s="258"/>
      <c r="HM71" s="258"/>
      <c r="HN71" s="258"/>
      <c r="HO71" s="258"/>
      <c r="HP71" s="258"/>
      <c r="HQ71" s="258"/>
      <c r="HR71" s="258"/>
      <c r="HS71" s="258"/>
      <c r="HT71" s="258"/>
      <c r="HU71" s="258"/>
      <c r="HV71" s="258"/>
      <c r="HW71" s="258"/>
      <c r="HX71" s="258"/>
      <c r="HY71" s="258"/>
      <c r="HZ71" s="258"/>
      <c r="IA71" s="258"/>
      <c r="IB71" s="258"/>
      <c r="IC71" s="258"/>
      <c r="ID71" s="258"/>
      <c r="IE71" s="258"/>
      <c r="IF71" s="258"/>
      <c r="IG71" s="258"/>
      <c r="IH71" s="258"/>
      <c r="II71" s="258"/>
      <c r="IJ71" s="258"/>
      <c r="IK71" s="258"/>
      <c r="IL71" s="258"/>
      <c r="IM71" s="258"/>
      <c r="IN71" s="258"/>
      <c r="IO71" s="258"/>
      <c r="IP71" s="258"/>
      <c r="IQ71" s="258"/>
      <c r="IR71" s="258"/>
      <c r="IS71" s="258"/>
      <c r="IT71" s="258"/>
      <c r="IU71" s="258"/>
    </row>
    <row r="72" spans="25:255" ht="1.5" customHeight="1">
      <c r="Y72" s="215"/>
      <c r="AT72" s="215"/>
      <c r="BO72" s="215"/>
      <c r="CF72" s="210"/>
      <c r="CH72" s="234"/>
      <c r="CI72" s="197"/>
      <c r="CJ72" s="197"/>
      <c r="CK72" s="197"/>
      <c r="CL72" s="197"/>
      <c r="CM72" s="197"/>
      <c r="CN72" s="197"/>
      <c r="CO72" s="197"/>
      <c r="CP72" s="197"/>
      <c r="CQ72" s="197"/>
      <c r="CR72" s="197"/>
      <c r="CS72" s="280"/>
      <c r="CT72" s="281"/>
      <c r="CU72" s="281"/>
      <c r="CV72" s="282"/>
      <c r="CW72" s="281"/>
      <c r="CX72" s="281"/>
      <c r="CY72" s="281"/>
      <c r="CZ72" s="225"/>
      <c r="DA72" s="197"/>
      <c r="DB72" s="197"/>
      <c r="DC72" s="197"/>
      <c r="DD72" s="197"/>
      <c r="DE72" s="197"/>
      <c r="DF72" s="197"/>
      <c r="DG72" s="197"/>
      <c r="DH72" s="197"/>
      <c r="DI72" s="197"/>
      <c r="DJ72" s="197"/>
      <c r="DK72" s="235"/>
      <c r="DM72" s="210"/>
      <c r="ED72" s="215"/>
      <c r="FD72" s="258"/>
      <c r="FE72" s="258"/>
      <c r="FF72" s="258"/>
      <c r="FG72" s="258"/>
      <c r="FH72" s="258"/>
      <c r="FI72" s="258"/>
      <c r="FJ72" s="258"/>
      <c r="FK72" s="258"/>
      <c r="FL72" s="258"/>
      <c r="FM72" s="258"/>
      <c r="FN72" s="258"/>
      <c r="FO72" s="258"/>
      <c r="FP72" s="258"/>
      <c r="FQ72" s="258"/>
      <c r="FR72" s="258"/>
      <c r="FS72" s="258"/>
      <c r="FT72" s="258"/>
      <c r="FU72" s="258"/>
      <c r="FV72" s="258"/>
      <c r="FW72" s="258"/>
      <c r="FX72" s="258"/>
      <c r="FY72" s="258"/>
      <c r="FZ72" s="258"/>
      <c r="GA72" s="258"/>
      <c r="GB72" s="258"/>
      <c r="GC72" s="258"/>
      <c r="GD72" s="258"/>
      <c r="GE72" s="258"/>
      <c r="GF72" s="258"/>
      <c r="GG72" s="258"/>
      <c r="GH72" s="258"/>
      <c r="GI72" s="258"/>
      <c r="GJ72" s="258"/>
      <c r="GK72" s="258"/>
      <c r="GL72" s="258"/>
      <c r="GM72" s="258"/>
      <c r="GN72" s="258"/>
      <c r="GO72" s="258"/>
      <c r="GP72" s="258"/>
      <c r="GQ72" s="258"/>
      <c r="GR72" s="258"/>
      <c r="GS72" s="258"/>
      <c r="GT72" s="258"/>
      <c r="GU72" s="258"/>
      <c r="GV72" s="258"/>
      <c r="GW72" s="258"/>
      <c r="GX72" s="258"/>
      <c r="GY72" s="258"/>
      <c r="GZ72" s="258"/>
      <c r="HA72" s="258"/>
      <c r="HB72" s="258"/>
      <c r="HC72" s="258"/>
      <c r="HD72" s="258"/>
      <c r="HE72" s="258"/>
      <c r="HF72" s="258"/>
      <c r="HG72" s="258"/>
      <c r="HH72" s="258"/>
      <c r="HI72" s="258"/>
      <c r="HJ72" s="258"/>
      <c r="HK72" s="258"/>
      <c r="HL72" s="258"/>
      <c r="HM72" s="258"/>
      <c r="HN72" s="258"/>
      <c r="HO72" s="258"/>
      <c r="HP72" s="258"/>
      <c r="HQ72" s="258"/>
      <c r="HR72" s="258"/>
      <c r="HS72" s="258"/>
      <c r="HT72" s="258"/>
      <c r="HU72" s="258"/>
      <c r="HV72" s="258"/>
      <c r="HW72" s="258"/>
      <c r="HX72" s="258"/>
      <c r="HY72" s="258"/>
      <c r="HZ72" s="258"/>
      <c r="IA72" s="258"/>
      <c r="IB72" s="258"/>
      <c r="IC72" s="258"/>
      <c r="ID72" s="258"/>
      <c r="IE72" s="258"/>
      <c r="IF72" s="258"/>
      <c r="IG72" s="258"/>
      <c r="IH72" s="258"/>
      <c r="II72" s="258"/>
      <c r="IJ72" s="258"/>
      <c r="IK72" s="258"/>
      <c r="IL72" s="258"/>
      <c r="IM72" s="258"/>
      <c r="IN72" s="258"/>
      <c r="IO72" s="258"/>
      <c r="IP72" s="258"/>
      <c r="IQ72" s="258"/>
      <c r="IR72" s="258"/>
      <c r="IS72" s="258"/>
      <c r="IT72" s="258"/>
      <c r="IU72" s="258"/>
    </row>
    <row r="73" spans="25:255" ht="1.5" customHeight="1">
      <c r="Y73" s="215"/>
      <c r="AT73" s="215"/>
      <c r="BO73" s="215"/>
      <c r="CF73" s="210"/>
      <c r="CH73" s="234"/>
      <c r="CI73" s="197"/>
      <c r="CJ73" s="197"/>
      <c r="CK73" s="197"/>
      <c r="CL73" s="197"/>
      <c r="CM73" s="197"/>
      <c r="CN73" s="197"/>
      <c r="CO73" s="197"/>
      <c r="CP73" s="197"/>
      <c r="CQ73" s="197"/>
      <c r="CR73" s="197"/>
      <c r="CS73" s="280"/>
      <c r="CT73" s="281"/>
      <c r="CU73" s="281"/>
      <c r="CV73" s="282"/>
      <c r="CW73" s="281"/>
      <c r="CX73" s="281"/>
      <c r="CY73" s="281"/>
      <c r="CZ73" s="225"/>
      <c r="DA73" s="197"/>
      <c r="DB73" s="197"/>
      <c r="DC73" s="197"/>
      <c r="DD73" s="197"/>
      <c r="DE73" s="197"/>
      <c r="DF73" s="197"/>
      <c r="DG73" s="197"/>
      <c r="DH73" s="197"/>
      <c r="DI73" s="197"/>
      <c r="DJ73" s="197"/>
      <c r="DK73" s="235"/>
      <c r="DM73" s="210"/>
      <c r="ED73" s="215"/>
      <c r="FD73" s="258"/>
      <c r="FE73" s="258"/>
      <c r="FF73" s="258"/>
      <c r="FG73" s="258"/>
      <c r="FH73" s="258"/>
      <c r="FI73" s="258"/>
      <c r="FJ73" s="258"/>
      <c r="FK73" s="258"/>
      <c r="FL73" s="258"/>
      <c r="FM73" s="258"/>
      <c r="FN73" s="258"/>
      <c r="FO73" s="258"/>
      <c r="FP73" s="258"/>
      <c r="FQ73" s="258"/>
      <c r="FR73" s="258"/>
      <c r="FS73" s="258"/>
      <c r="FT73" s="258"/>
      <c r="FU73" s="258"/>
      <c r="FV73" s="258"/>
      <c r="FW73" s="258"/>
      <c r="FX73" s="258"/>
      <c r="FY73" s="258"/>
      <c r="FZ73" s="258"/>
      <c r="GA73" s="258"/>
      <c r="GB73" s="258"/>
      <c r="GC73" s="258"/>
      <c r="GD73" s="258"/>
      <c r="GE73" s="258"/>
      <c r="GF73" s="258"/>
      <c r="GG73" s="258"/>
      <c r="GH73" s="258"/>
      <c r="GI73" s="258"/>
      <c r="GJ73" s="258"/>
      <c r="GK73" s="258"/>
      <c r="GL73" s="258"/>
      <c r="GM73" s="258"/>
      <c r="GN73" s="258"/>
      <c r="GO73" s="258"/>
      <c r="GP73" s="258"/>
      <c r="GQ73" s="258"/>
      <c r="GR73" s="258"/>
      <c r="GS73" s="258"/>
      <c r="GT73" s="258"/>
      <c r="GU73" s="258"/>
      <c r="GV73" s="258"/>
      <c r="GW73" s="258"/>
      <c r="GX73" s="258"/>
      <c r="GY73" s="258"/>
      <c r="GZ73" s="258"/>
      <c r="HA73" s="258"/>
      <c r="HB73" s="258"/>
      <c r="HC73" s="258"/>
      <c r="HD73" s="258"/>
      <c r="HE73" s="258"/>
      <c r="HF73" s="258"/>
      <c r="HG73" s="258"/>
      <c r="HH73" s="258"/>
      <c r="HI73" s="258"/>
      <c r="HJ73" s="258"/>
      <c r="HK73" s="258"/>
      <c r="HL73" s="258"/>
      <c r="HM73" s="258"/>
      <c r="HN73" s="258"/>
      <c r="HO73" s="258"/>
      <c r="HP73" s="258"/>
      <c r="HQ73" s="258"/>
      <c r="HR73" s="258"/>
      <c r="HS73" s="258"/>
      <c r="HT73" s="258"/>
      <c r="HU73" s="258"/>
      <c r="HV73" s="258"/>
      <c r="HW73" s="258"/>
      <c r="HX73" s="258"/>
      <c r="HY73" s="258"/>
      <c r="HZ73" s="258"/>
      <c r="IA73" s="258"/>
      <c r="IB73" s="258"/>
      <c r="IC73" s="258"/>
      <c r="ID73" s="258"/>
      <c r="IE73" s="258"/>
      <c r="IF73" s="258"/>
      <c r="IG73" s="258"/>
      <c r="IH73" s="258"/>
      <c r="II73" s="258"/>
      <c r="IJ73" s="258"/>
      <c r="IK73" s="258"/>
      <c r="IL73" s="258"/>
      <c r="IM73" s="258"/>
      <c r="IN73" s="258"/>
      <c r="IO73" s="258"/>
      <c r="IP73" s="258"/>
      <c r="IQ73" s="258"/>
      <c r="IR73" s="258"/>
      <c r="IS73" s="258"/>
      <c r="IT73" s="258"/>
      <c r="IU73" s="258"/>
    </row>
    <row r="74" spans="25:255" ht="1.5" customHeight="1">
      <c r="Y74" s="215"/>
      <c r="AT74" s="215"/>
      <c r="BO74" s="215"/>
      <c r="CF74" s="210"/>
      <c r="CH74" s="234"/>
      <c r="CI74" s="197"/>
      <c r="CJ74" s="197"/>
      <c r="CK74" s="197"/>
      <c r="CL74" s="197"/>
      <c r="CM74" s="197"/>
      <c r="CN74" s="197"/>
      <c r="CO74" s="197"/>
      <c r="CP74" s="197"/>
      <c r="CQ74" s="197"/>
      <c r="CR74" s="197"/>
      <c r="CS74" s="280"/>
      <c r="CT74" s="281"/>
      <c r="CU74" s="281"/>
      <c r="CV74" s="282"/>
      <c r="CW74" s="281"/>
      <c r="CX74" s="281"/>
      <c r="CY74" s="281"/>
      <c r="CZ74" s="225"/>
      <c r="DA74" s="197"/>
      <c r="DB74" s="197"/>
      <c r="DC74" s="197"/>
      <c r="DD74" s="197"/>
      <c r="DE74" s="197"/>
      <c r="DF74" s="197"/>
      <c r="DG74" s="197"/>
      <c r="DH74" s="197"/>
      <c r="DI74" s="197"/>
      <c r="DJ74" s="197"/>
      <c r="DK74" s="235"/>
      <c r="DM74" s="210"/>
      <c r="ED74" s="215"/>
      <c r="FD74" s="258"/>
      <c r="FE74" s="258"/>
      <c r="FF74" s="258"/>
      <c r="FG74" s="258"/>
      <c r="FH74" s="258"/>
      <c r="FI74" s="258"/>
      <c r="FJ74" s="258"/>
      <c r="FK74" s="258"/>
      <c r="FL74" s="258"/>
      <c r="FM74" s="258"/>
      <c r="FN74" s="258"/>
      <c r="FO74" s="258"/>
      <c r="FP74" s="258"/>
      <c r="FQ74" s="258"/>
      <c r="FR74" s="258"/>
      <c r="FS74" s="258"/>
      <c r="FT74" s="258"/>
      <c r="FU74" s="258"/>
      <c r="FV74" s="258"/>
      <c r="FW74" s="258"/>
      <c r="FX74" s="258"/>
      <c r="FY74" s="258"/>
      <c r="FZ74" s="258"/>
      <c r="GA74" s="258"/>
      <c r="GB74" s="258"/>
      <c r="GC74" s="258"/>
      <c r="GD74" s="258"/>
      <c r="GE74" s="258"/>
      <c r="GF74" s="258"/>
      <c r="GG74" s="258"/>
      <c r="GH74" s="258"/>
      <c r="GI74" s="258"/>
      <c r="GJ74" s="258"/>
      <c r="GK74" s="258"/>
      <c r="GL74" s="258"/>
      <c r="GM74" s="258"/>
      <c r="GN74" s="258"/>
      <c r="GO74" s="258"/>
      <c r="GP74" s="258"/>
      <c r="GQ74" s="258"/>
      <c r="GR74" s="258"/>
      <c r="GS74" s="258"/>
      <c r="GT74" s="258"/>
      <c r="GU74" s="258"/>
      <c r="GV74" s="258"/>
      <c r="GW74" s="258"/>
      <c r="GX74" s="258"/>
      <c r="GY74" s="258"/>
      <c r="GZ74" s="258"/>
      <c r="HA74" s="258"/>
      <c r="HB74" s="258"/>
      <c r="HC74" s="258"/>
      <c r="HD74" s="258"/>
      <c r="HE74" s="258"/>
      <c r="HF74" s="258"/>
      <c r="HG74" s="258"/>
      <c r="HH74" s="258"/>
      <c r="HI74" s="258"/>
      <c r="HJ74" s="258"/>
      <c r="HK74" s="258"/>
      <c r="HL74" s="258"/>
      <c r="HM74" s="258"/>
      <c r="HN74" s="258"/>
      <c r="HO74" s="258"/>
      <c r="HP74" s="258"/>
      <c r="HQ74" s="258"/>
      <c r="HR74" s="258"/>
      <c r="HS74" s="258"/>
      <c r="HT74" s="258"/>
      <c r="HU74" s="258"/>
      <c r="HV74" s="258"/>
      <c r="HW74" s="258"/>
      <c r="HX74" s="258"/>
      <c r="HY74" s="258"/>
      <c r="HZ74" s="258"/>
      <c r="IA74" s="258"/>
      <c r="IB74" s="258"/>
      <c r="IC74" s="258"/>
      <c r="ID74" s="258"/>
      <c r="IE74" s="258"/>
      <c r="IF74" s="258"/>
      <c r="IG74" s="258"/>
      <c r="IH74" s="258"/>
      <c r="II74" s="258"/>
      <c r="IJ74" s="258"/>
      <c r="IK74" s="258"/>
      <c r="IL74" s="258"/>
      <c r="IM74" s="258"/>
      <c r="IN74" s="258"/>
      <c r="IO74" s="258"/>
      <c r="IP74" s="258"/>
      <c r="IQ74" s="258"/>
      <c r="IR74" s="258"/>
      <c r="IS74" s="258"/>
      <c r="IT74" s="258"/>
      <c r="IU74" s="258"/>
    </row>
    <row r="75" spans="25:255" ht="1.5" customHeight="1">
      <c r="Y75" s="215"/>
      <c r="AT75" s="215"/>
      <c r="BO75" s="215"/>
      <c r="CF75" s="210"/>
      <c r="CH75" s="234"/>
      <c r="CI75" s="197"/>
      <c r="CJ75" s="197"/>
      <c r="CK75" s="197"/>
      <c r="CL75" s="197"/>
      <c r="CM75" s="197"/>
      <c r="CN75" s="197"/>
      <c r="CO75" s="197"/>
      <c r="CP75" s="197"/>
      <c r="CQ75" s="197"/>
      <c r="CR75" s="197"/>
      <c r="CS75" s="280"/>
      <c r="CT75" s="281"/>
      <c r="CU75" s="281"/>
      <c r="CV75" s="282"/>
      <c r="CW75" s="281"/>
      <c r="CX75" s="281"/>
      <c r="CY75" s="281"/>
      <c r="CZ75" s="225"/>
      <c r="DA75" s="197"/>
      <c r="DB75" s="197"/>
      <c r="DC75" s="197"/>
      <c r="DD75" s="197"/>
      <c r="DE75" s="197"/>
      <c r="DF75" s="197"/>
      <c r="DG75" s="197"/>
      <c r="DH75" s="197"/>
      <c r="DI75" s="197"/>
      <c r="DJ75" s="197"/>
      <c r="DK75" s="235"/>
      <c r="DM75" s="210"/>
      <c r="ED75" s="215"/>
      <c r="FD75" s="258"/>
      <c r="FE75" s="258"/>
      <c r="FF75" s="258"/>
      <c r="FG75" s="258"/>
      <c r="FH75" s="258"/>
      <c r="FI75" s="258"/>
      <c r="FJ75" s="258"/>
      <c r="FK75" s="258"/>
      <c r="FL75" s="258"/>
      <c r="FM75" s="258"/>
      <c r="FN75" s="258"/>
      <c r="FO75" s="258"/>
      <c r="FP75" s="258"/>
      <c r="FQ75" s="258"/>
      <c r="FR75" s="258"/>
      <c r="FS75" s="258"/>
      <c r="FT75" s="258"/>
      <c r="FU75" s="258"/>
      <c r="FV75" s="258"/>
      <c r="FW75" s="258"/>
      <c r="FX75" s="258"/>
      <c r="FY75" s="258"/>
      <c r="FZ75" s="258"/>
      <c r="GA75" s="258"/>
      <c r="GB75" s="258"/>
      <c r="GC75" s="258"/>
      <c r="GD75" s="258"/>
      <c r="GE75" s="258"/>
      <c r="GF75" s="258"/>
      <c r="GG75" s="258"/>
      <c r="GH75" s="258"/>
      <c r="GI75" s="258"/>
      <c r="GJ75" s="258"/>
      <c r="GK75" s="258"/>
      <c r="GL75" s="258"/>
      <c r="GM75" s="258"/>
      <c r="GN75" s="258"/>
      <c r="GO75" s="258"/>
      <c r="GP75" s="258"/>
      <c r="GQ75" s="258"/>
      <c r="GR75" s="258"/>
      <c r="GS75" s="258"/>
      <c r="GT75" s="258"/>
      <c r="GU75" s="258"/>
      <c r="GV75" s="258"/>
      <c r="GW75" s="258"/>
      <c r="GX75" s="258"/>
      <c r="GY75" s="258"/>
      <c r="GZ75" s="258"/>
      <c r="HA75" s="258"/>
      <c r="HB75" s="258"/>
      <c r="HC75" s="258"/>
      <c r="HD75" s="258"/>
      <c r="HE75" s="258"/>
      <c r="HF75" s="258"/>
      <c r="HG75" s="258"/>
      <c r="HH75" s="258"/>
      <c r="HI75" s="258"/>
      <c r="HJ75" s="258"/>
      <c r="HK75" s="258"/>
      <c r="HL75" s="258"/>
      <c r="HM75" s="258"/>
      <c r="HN75" s="258"/>
      <c r="HO75" s="258"/>
      <c r="HP75" s="258"/>
      <c r="HQ75" s="258"/>
      <c r="HR75" s="258"/>
      <c r="HS75" s="258"/>
      <c r="HT75" s="258"/>
      <c r="HU75" s="258"/>
      <c r="HV75" s="258"/>
      <c r="HW75" s="258"/>
      <c r="HX75" s="258"/>
      <c r="HY75" s="258"/>
      <c r="HZ75" s="258"/>
      <c r="IA75" s="258"/>
      <c r="IB75" s="258"/>
      <c r="IC75" s="258"/>
      <c r="ID75" s="258"/>
      <c r="IE75" s="258"/>
      <c r="IF75" s="258"/>
      <c r="IG75" s="258"/>
      <c r="IH75" s="258"/>
      <c r="II75" s="258"/>
      <c r="IJ75" s="258"/>
      <c r="IK75" s="258"/>
      <c r="IL75" s="258"/>
      <c r="IM75" s="258"/>
      <c r="IN75" s="258"/>
      <c r="IO75" s="258"/>
      <c r="IP75" s="258"/>
      <c r="IQ75" s="258"/>
      <c r="IR75" s="258"/>
      <c r="IS75" s="258"/>
      <c r="IT75" s="258"/>
      <c r="IU75" s="258"/>
    </row>
    <row r="76" spans="25:255" ht="1.5" customHeight="1">
      <c r="Y76" s="215"/>
      <c r="AT76" s="215"/>
      <c r="BO76" s="215"/>
      <c r="CF76" s="210"/>
      <c r="CH76" s="234"/>
      <c r="CI76" s="197"/>
      <c r="CJ76" s="197"/>
      <c r="CK76" s="197"/>
      <c r="CL76" s="197"/>
      <c r="CM76" s="197"/>
      <c r="CN76" s="197"/>
      <c r="CO76" s="197"/>
      <c r="CP76" s="197"/>
      <c r="CQ76" s="197"/>
      <c r="CR76" s="197"/>
      <c r="CS76" s="280"/>
      <c r="CT76" s="281"/>
      <c r="CU76" s="281"/>
      <c r="CV76" s="282"/>
      <c r="CW76" s="281"/>
      <c r="CX76" s="281"/>
      <c r="CY76" s="281"/>
      <c r="CZ76" s="225"/>
      <c r="DA76" s="197"/>
      <c r="DB76" s="197"/>
      <c r="DC76" s="197"/>
      <c r="DD76" s="197"/>
      <c r="DE76" s="197"/>
      <c r="DF76" s="197"/>
      <c r="DG76" s="197"/>
      <c r="DH76" s="197"/>
      <c r="DI76" s="197"/>
      <c r="DJ76" s="197"/>
      <c r="DK76" s="235"/>
      <c r="DM76" s="210"/>
      <c r="ED76" s="215"/>
      <c r="FD76" s="258"/>
      <c r="FE76" s="258"/>
      <c r="FF76" s="258"/>
      <c r="FG76" s="258"/>
      <c r="FH76" s="258"/>
      <c r="FI76" s="258"/>
      <c r="FJ76" s="258"/>
      <c r="FK76" s="258"/>
      <c r="FL76" s="258"/>
      <c r="FM76" s="258"/>
      <c r="FN76" s="258"/>
      <c r="FO76" s="258"/>
      <c r="FP76" s="258"/>
      <c r="FQ76" s="258"/>
      <c r="FR76" s="258"/>
      <c r="FS76" s="258"/>
      <c r="FT76" s="258"/>
      <c r="FU76" s="258"/>
      <c r="FV76" s="258"/>
      <c r="FW76" s="258"/>
      <c r="FX76" s="258"/>
      <c r="FY76" s="258"/>
      <c r="FZ76" s="258"/>
      <c r="GA76" s="258"/>
      <c r="GB76" s="258"/>
      <c r="GC76" s="258"/>
      <c r="GD76" s="258"/>
      <c r="GE76" s="258"/>
      <c r="GF76" s="258"/>
      <c r="GG76" s="258"/>
      <c r="GH76" s="258"/>
      <c r="GI76" s="258"/>
      <c r="GJ76" s="258"/>
      <c r="GK76" s="258"/>
      <c r="GL76" s="258"/>
      <c r="GM76" s="258"/>
      <c r="GN76" s="258"/>
      <c r="GO76" s="258"/>
      <c r="GP76" s="258"/>
      <c r="GQ76" s="258"/>
      <c r="GR76" s="258"/>
      <c r="GS76" s="258"/>
      <c r="GT76" s="258"/>
      <c r="GU76" s="258"/>
      <c r="GV76" s="258"/>
      <c r="GW76" s="258"/>
      <c r="GX76" s="258"/>
      <c r="GY76" s="258"/>
      <c r="GZ76" s="258"/>
      <c r="HA76" s="258"/>
      <c r="HB76" s="258"/>
      <c r="HC76" s="258"/>
      <c r="HD76" s="258"/>
      <c r="HE76" s="258"/>
      <c r="HF76" s="258"/>
      <c r="HG76" s="258"/>
      <c r="HH76" s="258"/>
      <c r="HI76" s="258"/>
      <c r="HJ76" s="258"/>
      <c r="HK76" s="258"/>
      <c r="HL76" s="258"/>
      <c r="HM76" s="258"/>
      <c r="HN76" s="258"/>
      <c r="HO76" s="258"/>
      <c r="HP76" s="258"/>
      <c r="HQ76" s="258"/>
      <c r="HR76" s="258"/>
      <c r="HS76" s="258"/>
      <c r="HT76" s="258"/>
      <c r="HU76" s="258"/>
      <c r="HV76" s="258"/>
      <c r="HW76" s="258"/>
      <c r="HX76" s="258"/>
      <c r="HY76" s="258"/>
      <c r="HZ76" s="258"/>
      <c r="IA76" s="258"/>
      <c r="IB76" s="258"/>
      <c r="IC76" s="258"/>
      <c r="ID76" s="258"/>
      <c r="IE76" s="258"/>
      <c r="IF76" s="258"/>
      <c r="IG76" s="258"/>
      <c r="IH76" s="258"/>
      <c r="II76" s="258"/>
      <c r="IJ76" s="258"/>
      <c r="IK76" s="258"/>
      <c r="IL76" s="258"/>
      <c r="IM76" s="258"/>
      <c r="IN76" s="258"/>
      <c r="IO76" s="258"/>
      <c r="IP76" s="258"/>
      <c r="IQ76" s="258"/>
      <c r="IR76" s="258"/>
      <c r="IS76" s="258"/>
      <c r="IT76" s="258"/>
      <c r="IU76" s="258"/>
    </row>
    <row r="77" spans="25:255" ht="1.5" customHeight="1">
      <c r="Y77" s="215"/>
      <c r="AT77" s="215"/>
      <c r="BO77" s="215"/>
      <c r="CF77" s="210"/>
      <c r="CH77" s="234"/>
      <c r="CI77" s="197"/>
      <c r="CJ77" s="197"/>
      <c r="CK77" s="197"/>
      <c r="CL77" s="197"/>
      <c r="CM77" s="197"/>
      <c r="CN77" s="197"/>
      <c r="CO77" s="197"/>
      <c r="CP77" s="197"/>
      <c r="CQ77" s="197"/>
      <c r="CR77" s="197"/>
      <c r="CS77" s="280"/>
      <c r="CT77" s="281"/>
      <c r="CU77" s="281"/>
      <c r="CV77" s="282"/>
      <c r="CW77" s="281"/>
      <c r="CX77" s="281"/>
      <c r="CY77" s="281"/>
      <c r="CZ77" s="225"/>
      <c r="DA77" s="197"/>
      <c r="DB77" s="197"/>
      <c r="DC77" s="197"/>
      <c r="DD77" s="197"/>
      <c r="DE77" s="197"/>
      <c r="DF77" s="197"/>
      <c r="DG77" s="197"/>
      <c r="DH77" s="197"/>
      <c r="DI77" s="197"/>
      <c r="DJ77" s="197"/>
      <c r="DK77" s="235"/>
      <c r="DM77" s="210"/>
      <c r="ED77" s="215"/>
      <c r="FD77" s="258"/>
      <c r="FE77" s="258"/>
      <c r="FF77" s="258"/>
      <c r="FG77" s="258"/>
      <c r="FH77" s="258"/>
      <c r="FI77" s="258"/>
      <c r="FJ77" s="258"/>
      <c r="FK77" s="258"/>
      <c r="FL77" s="258"/>
      <c r="FM77" s="258"/>
      <c r="FN77" s="258"/>
      <c r="FO77" s="258"/>
      <c r="FP77" s="258"/>
      <c r="FQ77" s="258"/>
      <c r="FR77" s="258"/>
      <c r="FS77" s="258"/>
      <c r="FT77" s="258"/>
      <c r="FU77" s="258"/>
      <c r="FV77" s="258"/>
      <c r="FW77" s="258"/>
      <c r="FX77" s="258"/>
      <c r="FY77" s="258"/>
      <c r="FZ77" s="258"/>
      <c r="GA77" s="258"/>
      <c r="GB77" s="258"/>
      <c r="GC77" s="258"/>
      <c r="GD77" s="258"/>
      <c r="GE77" s="258"/>
      <c r="GF77" s="258"/>
      <c r="GG77" s="258"/>
      <c r="GH77" s="258"/>
      <c r="GI77" s="258"/>
      <c r="GJ77" s="258"/>
      <c r="GK77" s="258"/>
      <c r="GL77" s="258"/>
      <c r="GM77" s="258"/>
      <c r="GN77" s="258"/>
      <c r="GO77" s="258"/>
      <c r="GP77" s="258"/>
      <c r="GQ77" s="258"/>
      <c r="GR77" s="258"/>
      <c r="GS77" s="258"/>
      <c r="GT77" s="258"/>
      <c r="GU77" s="258"/>
      <c r="GV77" s="258"/>
      <c r="GW77" s="258"/>
      <c r="GX77" s="258"/>
      <c r="GY77" s="258"/>
      <c r="GZ77" s="258"/>
      <c r="HA77" s="258"/>
      <c r="HB77" s="258"/>
      <c r="HC77" s="258"/>
      <c r="HD77" s="258"/>
      <c r="HE77" s="258"/>
      <c r="HF77" s="258"/>
      <c r="HG77" s="258"/>
      <c r="HH77" s="258"/>
      <c r="HI77" s="258"/>
      <c r="HJ77" s="258"/>
      <c r="HK77" s="258"/>
      <c r="HL77" s="258"/>
      <c r="HM77" s="258"/>
      <c r="HN77" s="258"/>
      <c r="HO77" s="258"/>
      <c r="HP77" s="258"/>
      <c r="HQ77" s="258"/>
      <c r="HR77" s="258"/>
      <c r="HS77" s="258"/>
      <c r="HT77" s="258"/>
      <c r="HU77" s="258"/>
      <c r="HV77" s="258"/>
      <c r="HW77" s="258"/>
      <c r="HX77" s="258"/>
      <c r="HY77" s="258"/>
      <c r="HZ77" s="258"/>
      <c r="IA77" s="258"/>
      <c r="IB77" s="258"/>
      <c r="IC77" s="258"/>
      <c r="ID77" s="258"/>
      <c r="IE77" s="258"/>
      <c r="IF77" s="258"/>
      <c r="IG77" s="258"/>
      <c r="IH77" s="258"/>
      <c r="II77" s="258"/>
      <c r="IJ77" s="258"/>
      <c r="IK77" s="258"/>
      <c r="IL77" s="258"/>
      <c r="IM77" s="258"/>
      <c r="IN77" s="258"/>
      <c r="IO77" s="258"/>
      <c r="IP77" s="258"/>
      <c r="IQ77" s="258"/>
      <c r="IR77" s="258"/>
      <c r="IS77" s="258"/>
      <c r="IT77" s="258"/>
      <c r="IU77" s="258"/>
    </row>
    <row r="78" spans="25:255" ht="1.5" customHeight="1">
      <c r="Y78" s="215"/>
      <c r="AT78" s="215"/>
      <c r="BO78" s="215"/>
      <c r="CF78" s="210"/>
      <c r="CH78" s="234"/>
      <c r="CI78" s="197"/>
      <c r="CJ78" s="197"/>
      <c r="CK78" s="197"/>
      <c r="CL78" s="197"/>
      <c r="CM78" s="197"/>
      <c r="CN78" s="197"/>
      <c r="CO78" s="197"/>
      <c r="CP78" s="197"/>
      <c r="CQ78" s="197"/>
      <c r="CR78" s="197"/>
      <c r="CS78" s="280"/>
      <c r="CT78" s="281"/>
      <c r="CU78" s="281"/>
      <c r="CV78" s="282"/>
      <c r="CW78" s="281"/>
      <c r="CX78" s="281"/>
      <c r="CY78" s="281"/>
      <c r="CZ78" s="225"/>
      <c r="DA78" s="197"/>
      <c r="DB78" s="197"/>
      <c r="DC78" s="197"/>
      <c r="DD78" s="197"/>
      <c r="DE78" s="197"/>
      <c r="DF78" s="197"/>
      <c r="DG78" s="197"/>
      <c r="DH78" s="197"/>
      <c r="DI78" s="197"/>
      <c r="DJ78" s="197"/>
      <c r="DK78" s="235"/>
      <c r="DM78" s="210"/>
      <c r="ED78" s="215"/>
      <c r="FD78" s="258"/>
      <c r="FE78" s="258"/>
      <c r="FF78" s="258"/>
      <c r="FG78" s="258"/>
      <c r="FH78" s="258"/>
      <c r="FI78" s="258"/>
      <c r="FJ78" s="258"/>
      <c r="FK78" s="258"/>
      <c r="FL78" s="258"/>
      <c r="FM78" s="258"/>
      <c r="FN78" s="258"/>
      <c r="FO78" s="258"/>
      <c r="FP78" s="258"/>
      <c r="FQ78" s="258"/>
      <c r="FR78" s="258"/>
      <c r="FS78" s="258"/>
      <c r="FT78" s="258"/>
      <c r="FU78" s="258"/>
      <c r="FV78" s="258"/>
      <c r="FW78" s="258"/>
      <c r="FX78" s="258"/>
      <c r="FY78" s="258"/>
      <c r="FZ78" s="258"/>
      <c r="GA78" s="258"/>
      <c r="GB78" s="258"/>
      <c r="GC78" s="258"/>
      <c r="GD78" s="258"/>
      <c r="GE78" s="258"/>
      <c r="GF78" s="258"/>
      <c r="GG78" s="258"/>
      <c r="GH78" s="258"/>
      <c r="GI78" s="258"/>
      <c r="GJ78" s="258"/>
      <c r="GK78" s="258"/>
      <c r="GL78" s="258"/>
      <c r="GM78" s="258"/>
      <c r="GN78" s="258"/>
      <c r="GO78" s="258"/>
      <c r="GP78" s="258"/>
      <c r="GQ78" s="258"/>
      <c r="GR78" s="258"/>
      <c r="GS78" s="258"/>
      <c r="GT78" s="258"/>
      <c r="GU78" s="258"/>
      <c r="GV78" s="258"/>
      <c r="GW78" s="258"/>
      <c r="GX78" s="258"/>
      <c r="GY78" s="258"/>
      <c r="GZ78" s="258"/>
      <c r="HA78" s="258"/>
      <c r="HB78" s="258"/>
      <c r="HC78" s="258"/>
      <c r="HD78" s="258"/>
      <c r="HE78" s="258"/>
      <c r="HF78" s="258"/>
      <c r="HG78" s="258"/>
      <c r="HH78" s="258"/>
      <c r="HI78" s="258"/>
      <c r="HJ78" s="258"/>
      <c r="HK78" s="258"/>
      <c r="HL78" s="258"/>
      <c r="HM78" s="258"/>
      <c r="HN78" s="258"/>
      <c r="HO78" s="258"/>
      <c r="HP78" s="258"/>
      <c r="HQ78" s="258"/>
      <c r="HR78" s="258"/>
      <c r="HS78" s="258"/>
      <c r="HT78" s="258"/>
      <c r="HU78" s="258"/>
      <c r="HV78" s="258"/>
      <c r="HW78" s="258"/>
      <c r="HX78" s="258"/>
      <c r="HY78" s="258"/>
      <c r="HZ78" s="258"/>
      <c r="IA78" s="258"/>
      <c r="IB78" s="258"/>
      <c r="IC78" s="258"/>
      <c r="ID78" s="258"/>
      <c r="IE78" s="258"/>
      <c r="IF78" s="258"/>
      <c r="IG78" s="258"/>
      <c r="IH78" s="258"/>
      <c r="II78" s="258"/>
      <c r="IJ78" s="258"/>
      <c r="IK78" s="258"/>
      <c r="IL78" s="258"/>
      <c r="IM78" s="258"/>
      <c r="IN78" s="258"/>
      <c r="IO78" s="258"/>
      <c r="IP78" s="258"/>
      <c r="IQ78" s="258"/>
      <c r="IR78" s="258"/>
      <c r="IS78" s="258"/>
      <c r="IT78" s="258"/>
      <c r="IU78" s="258"/>
    </row>
    <row r="79" spans="25:255" ht="1.5" customHeight="1">
      <c r="Y79" s="215"/>
      <c r="AT79" s="215"/>
      <c r="BO79" s="215"/>
      <c r="CF79" s="210"/>
      <c r="CH79" s="234"/>
      <c r="CI79" s="197"/>
      <c r="CJ79" s="197"/>
      <c r="CK79" s="197"/>
      <c r="CL79" s="197"/>
      <c r="CM79" s="197"/>
      <c r="CN79" s="197"/>
      <c r="CO79" s="197"/>
      <c r="CP79" s="197"/>
      <c r="CQ79" s="197"/>
      <c r="CR79" s="197"/>
      <c r="CS79" s="280"/>
      <c r="CT79" s="281"/>
      <c r="CU79" s="281"/>
      <c r="CV79" s="282"/>
      <c r="CW79" s="281"/>
      <c r="CX79" s="281"/>
      <c r="CY79" s="281"/>
      <c r="CZ79" s="225"/>
      <c r="DA79" s="197"/>
      <c r="DB79" s="197"/>
      <c r="DC79" s="197"/>
      <c r="DD79" s="197"/>
      <c r="DE79" s="197"/>
      <c r="DF79" s="197"/>
      <c r="DG79" s="197"/>
      <c r="DH79" s="197"/>
      <c r="DI79" s="197"/>
      <c r="DJ79" s="197"/>
      <c r="DK79" s="235"/>
      <c r="DM79" s="210"/>
      <c r="ED79" s="215"/>
      <c r="FD79" s="258"/>
      <c r="FE79" s="258"/>
      <c r="FF79" s="258"/>
      <c r="FG79" s="258"/>
      <c r="FH79" s="258"/>
      <c r="FI79" s="258"/>
      <c r="FJ79" s="258"/>
      <c r="FK79" s="258"/>
      <c r="FL79" s="258"/>
      <c r="FM79" s="258"/>
      <c r="FN79" s="258"/>
      <c r="FO79" s="258"/>
      <c r="FP79" s="258"/>
      <c r="FQ79" s="258"/>
      <c r="FR79" s="258"/>
      <c r="FS79" s="258"/>
      <c r="FT79" s="258"/>
      <c r="FU79" s="258"/>
      <c r="FV79" s="258"/>
      <c r="FW79" s="258"/>
      <c r="FX79" s="258"/>
      <c r="FY79" s="258"/>
      <c r="FZ79" s="258"/>
      <c r="GA79" s="258"/>
      <c r="GB79" s="258"/>
      <c r="GC79" s="258"/>
      <c r="GD79" s="258"/>
      <c r="GE79" s="258"/>
      <c r="GF79" s="258"/>
      <c r="GG79" s="258"/>
      <c r="GH79" s="258"/>
      <c r="GI79" s="258"/>
      <c r="GJ79" s="258"/>
      <c r="GK79" s="258"/>
      <c r="GL79" s="258"/>
      <c r="GM79" s="258"/>
      <c r="GN79" s="258"/>
      <c r="GO79" s="258"/>
      <c r="GP79" s="258"/>
      <c r="GQ79" s="258"/>
      <c r="GR79" s="258"/>
      <c r="GS79" s="258"/>
      <c r="GT79" s="258"/>
      <c r="GU79" s="258"/>
      <c r="GV79" s="258"/>
      <c r="GW79" s="258"/>
      <c r="GX79" s="258"/>
      <c r="GY79" s="258"/>
      <c r="GZ79" s="258"/>
      <c r="HA79" s="258"/>
      <c r="HB79" s="258"/>
      <c r="HC79" s="258"/>
      <c r="HD79" s="258"/>
      <c r="HE79" s="258"/>
      <c r="HF79" s="258"/>
      <c r="HG79" s="258"/>
      <c r="HH79" s="258"/>
      <c r="HI79" s="258"/>
      <c r="HJ79" s="258"/>
      <c r="HK79" s="258"/>
      <c r="HL79" s="258"/>
      <c r="HM79" s="258"/>
      <c r="HN79" s="258"/>
      <c r="HO79" s="258"/>
      <c r="HP79" s="258"/>
      <c r="HQ79" s="258"/>
      <c r="HR79" s="258"/>
      <c r="HS79" s="258"/>
      <c r="HT79" s="258"/>
      <c r="HU79" s="258"/>
      <c r="HV79" s="258"/>
      <c r="HW79" s="258"/>
      <c r="HX79" s="258"/>
      <c r="HY79" s="258"/>
      <c r="HZ79" s="258"/>
      <c r="IA79" s="258"/>
      <c r="IB79" s="258"/>
      <c r="IC79" s="258"/>
      <c r="ID79" s="258"/>
      <c r="IE79" s="258"/>
      <c r="IF79" s="258"/>
      <c r="IG79" s="258"/>
      <c r="IH79" s="258"/>
      <c r="II79" s="258"/>
      <c r="IJ79" s="258"/>
      <c r="IK79" s="258"/>
      <c r="IL79" s="258"/>
      <c r="IM79" s="258"/>
      <c r="IN79" s="258"/>
      <c r="IO79" s="258"/>
      <c r="IP79" s="258"/>
      <c r="IQ79" s="258"/>
      <c r="IR79" s="258"/>
      <c r="IS79" s="258"/>
      <c r="IT79" s="258"/>
      <c r="IU79" s="258"/>
    </row>
    <row r="80" spans="25:255" ht="1.5" customHeight="1">
      <c r="Y80" s="215"/>
      <c r="AT80" s="215"/>
      <c r="BO80" s="215"/>
      <c r="CF80" s="210"/>
      <c r="CH80" s="234"/>
      <c r="CI80" s="197"/>
      <c r="CJ80" s="197"/>
      <c r="CK80" s="197"/>
      <c r="CL80" s="197"/>
      <c r="CM80" s="197"/>
      <c r="CN80" s="197"/>
      <c r="CO80" s="197"/>
      <c r="CP80" s="197"/>
      <c r="CQ80" s="197"/>
      <c r="CR80" s="197"/>
      <c r="CS80" s="280"/>
      <c r="CT80" s="281"/>
      <c r="CU80" s="281"/>
      <c r="CV80" s="282"/>
      <c r="CW80" s="281"/>
      <c r="CX80" s="281"/>
      <c r="CY80" s="281"/>
      <c r="CZ80" s="225"/>
      <c r="DA80" s="197"/>
      <c r="DB80" s="197"/>
      <c r="DC80" s="197"/>
      <c r="DD80" s="197"/>
      <c r="DE80" s="197"/>
      <c r="DF80" s="197"/>
      <c r="DG80" s="197"/>
      <c r="DH80" s="197"/>
      <c r="DI80" s="197"/>
      <c r="DJ80" s="197"/>
      <c r="DK80" s="235"/>
      <c r="DM80" s="210"/>
      <c r="ED80" s="215"/>
      <c r="FD80" s="258"/>
      <c r="FE80" s="258"/>
      <c r="FF80" s="258"/>
      <c r="FG80" s="258"/>
      <c r="FH80" s="258"/>
      <c r="FI80" s="258"/>
      <c r="FJ80" s="258"/>
      <c r="FK80" s="258"/>
      <c r="FL80" s="258"/>
      <c r="FM80" s="258"/>
      <c r="FN80" s="258"/>
      <c r="FO80" s="258"/>
      <c r="FP80" s="258"/>
      <c r="FQ80" s="258"/>
      <c r="FR80" s="258"/>
      <c r="FS80" s="258"/>
      <c r="FT80" s="258"/>
      <c r="FU80" s="258"/>
      <c r="FV80" s="258"/>
      <c r="FW80" s="258"/>
      <c r="FX80" s="258"/>
      <c r="FY80" s="258"/>
      <c r="FZ80" s="258"/>
      <c r="GA80" s="258"/>
      <c r="GB80" s="258"/>
      <c r="GC80" s="258"/>
      <c r="GD80" s="258"/>
      <c r="GE80" s="258"/>
      <c r="GF80" s="258"/>
      <c r="GG80" s="258"/>
      <c r="GH80" s="258"/>
      <c r="GI80" s="258"/>
      <c r="GJ80" s="258"/>
      <c r="GK80" s="258"/>
      <c r="GL80" s="258"/>
      <c r="GM80" s="258"/>
      <c r="GN80" s="258"/>
      <c r="GO80" s="258"/>
      <c r="GP80" s="258"/>
      <c r="GQ80" s="258"/>
      <c r="GR80" s="258"/>
      <c r="GS80" s="258"/>
      <c r="GT80" s="258"/>
      <c r="GU80" s="258"/>
      <c r="GV80" s="258"/>
      <c r="GW80" s="258"/>
      <c r="GX80" s="258"/>
      <c r="GY80" s="258"/>
      <c r="GZ80" s="258"/>
      <c r="HA80" s="258"/>
      <c r="HB80" s="258"/>
      <c r="HC80" s="258"/>
      <c r="HD80" s="258"/>
      <c r="HE80" s="258"/>
      <c r="HF80" s="258"/>
      <c r="HG80" s="258"/>
      <c r="HH80" s="258"/>
      <c r="HI80" s="258"/>
      <c r="HJ80" s="258"/>
      <c r="HK80" s="258"/>
      <c r="HL80" s="258"/>
      <c r="HM80" s="258"/>
      <c r="HN80" s="258"/>
      <c r="HO80" s="258"/>
      <c r="HP80" s="258"/>
      <c r="HQ80" s="258"/>
      <c r="HR80" s="258"/>
      <c r="HS80" s="258"/>
      <c r="HT80" s="258"/>
      <c r="HU80" s="258"/>
      <c r="HV80" s="258"/>
      <c r="HW80" s="258"/>
      <c r="HX80" s="258"/>
      <c r="HY80" s="258"/>
      <c r="HZ80" s="258"/>
      <c r="IA80" s="258"/>
      <c r="IB80" s="258"/>
      <c r="IC80" s="258"/>
      <c r="ID80" s="258"/>
      <c r="IE80" s="258"/>
      <c r="IF80" s="258"/>
      <c r="IG80" s="258"/>
      <c r="IH80" s="258"/>
      <c r="II80" s="258"/>
      <c r="IJ80" s="258"/>
      <c r="IK80" s="258"/>
      <c r="IL80" s="258"/>
      <c r="IM80" s="258"/>
      <c r="IN80" s="258"/>
      <c r="IO80" s="258"/>
      <c r="IP80" s="258"/>
      <c r="IQ80" s="258"/>
      <c r="IR80" s="258"/>
      <c r="IS80" s="258"/>
      <c r="IT80" s="258"/>
      <c r="IU80" s="258"/>
    </row>
    <row r="81" spans="25:255" ht="1.5" customHeight="1">
      <c r="Y81" s="215"/>
      <c r="AT81" s="215"/>
      <c r="BO81" s="215"/>
      <c r="CF81" s="210"/>
      <c r="CH81" s="234"/>
      <c r="CI81" s="197"/>
      <c r="CJ81" s="197"/>
      <c r="CK81" s="197"/>
      <c r="CL81" s="197"/>
      <c r="CM81" s="197"/>
      <c r="CN81" s="197"/>
      <c r="CO81" s="197"/>
      <c r="CP81" s="197"/>
      <c r="CQ81" s="197"/>
      <c r="CR81" s="197"/>
      <c r="CS81" s="280"/>
      <c r="CT81" s="281"/>
      <c r="CU81" s="281"/>
      <c r="CV81" s="282"/>
      <c r="CW81" s="281"/>
      <c r="CX81" s="281"/>
      <c r="CY81" s="281"/>
      <c r="CZ81" s="225"/>
      <c r="DA81" s="197"/>
      <c r="DB81" s="197"/>
      <c r="DC81" s="197"/>
      <c r="DD81" s="197"/>
      <c r="DE81" s="197"/>
      <c r="DF81" s="197"/>
      <c r="DG81" s="197"/>
      <c r="DH81" s="197"/>
      <c r="DI81" s="197"/>
      <c r="DJ81" s="197"/>
      <c r="DK81" s="235"/>
      <c r="DM81" s="210"/>
      <c r="ED81" s="215"/>
      <c r="FD81" s="257" t="s">
        <v>250</v>
      </c>
      <c r="FE81" s="258"/>
      <c r="FF81" s="258"/>
      <c r="FG81" s="258"/>
      <c r="FH81" s="258"/>
      <c r="FI81" s="258"/>
      <c r="FJ81" s="258"/>
      <c r="FK81" s="258"/>
      <c r="FL81" s="258"/>
      <c r="FM81" s="258"/>
      <c r="FN81" s="258"/>
      <c r="FO81" s="258"/>
      <c r="FP81" s="258"/>
      <c r="FQ81" s="258"/>
      <c r="FR81" s="258"/>
      <c r="FS81" s="258"/>
      <c r="FT81" s="258"/>
      <c r="FU81" s="258"/>
      <c r="FV81" s="258"/>
      <c r="FW81" s="258"/>
      <c r="FX81" s="258"/>
      <c r="FY81" s="258"/>
      <c r="FZ81" s="258"/>
      <c r="GA81" s="258"/>
      <c r="GB81" s="258"/>
      <c r="GC81" s="258"/>
      <c r="GD81" s="258"/>
      <c r="GE81" s="258"/>
      <c r="GF81" s="258"/>
      <c r="GG81" s="258"/>
      <c r="GH81" s="258"/>
      <c r="GI81" s="258"/>
      <c r="GJ81" s="258"/>
      <c r="GK81" s="258"/>
      <c r="GL81" s="258"/>
      <c r="GM81" s="258"/>
      <c r="GN81" s="258"/>
      <c r="GO81" s="258"/>
      <c r="GP81" s="258"/>
      <c r="GQ81" s="258"/>
      <c r="GR81" s="258"/>
      <c r="GS81" s="258"/>
      <c r="GT81" s="258"/>
      <c r="GU81" s="258"/>
      <c r="GV81" s="258"/>
      <c r="GW81" s="258"/>
      <c r="GX81" s="258"/>
      <c r="GY81" s="258"/>
      <c r="GZ81" s="258"/>
      <c r="HA81" s="258"/>
      <c r="HB81" s="258"/>
      <c r="HC81" s="258"/>
      <c r="HD81" s="258"/>
      <c r="HE81" s="258"/>
      <c r="HF81" s="258"/>
      <c r="HG81" s="258"/>
      <c r="HH81" s="258"/>
      <c r="HI81" s="258"/>
      <c r="HJ81" s="258"/>
      <c r="HK81" s="258"/>
      <c r="HL81" s="258"/>
      <c r="HM81" s="258"/>
      <c r="HN81" s="258"/>
      <c r="HO81" s="258"/>
      <c r="HP81" s="258"/>
      <c r="HQ81" s="258"/>
      <c r="HR81" s="258"/>
      <c r="HS81" s="258"/>
      <c r="HT81" s="258"/>
      <c r="HU81" s="258"/>
      <c r="HV81" s="258"/>
      <c r="HW81" s="258"/>
      <c r="HX81" s="258"/>
      <c r="HY81" s="258"/>
      <c r="HZ81" s="258"/>
      <c r="IA81" s="258"/>
      <c r="IB81" s="258"/>
      <c r="IC81" s="258"/>
      <c r="ID81" s="258"/>
      <c r="IE81" s="258"/>
      <c r="IF81" s="258"/>
      <c r="IG81" s="258"/>
      <c r="IH81" s="258"/>
      <c r="II81" s="258"/>
      <c r="IJ81" s="258"/>
      <c r="IK81" s="258"/>
      <c r="IL81" s="258"/>
      <c r="IM81" s="258"/>
      <c r="IN81" s="258"/>
      <c r="IO81" s="258"/>
      <c r="IP81" s="258"/>
      <c r="IQ81" s="258"/>
      <c r="IR81" s="258"/>
      <c r="IS81" s="258"/>
      <c r="IT81" s="258"/>
      <c r="IU81" s="258"/>
    </row>
    <row r="82" spans="25:255" ht="1.5" customHeight="1">
      <c r="Y82" s="215"/>
      <c r="AT82" s="215"/>
      <c r="BO82" s="215"/>
      <c r="CF82" s="210"/>
      <c r="CH82" s="234"/>
      <c r="CI82" s="197"/>
      <c r="CJ82" s="197"/>
      <c r="CK82" s="197"/>
      <c r="CL82" s="197"/>
      <c r="CM82" s="197"/>
      <c r="CN82" s="197"/>
      <c r="CO82" s="197"/>
      <c r="CP82" s="197"/>
      <c r="CQ82" s="197"/>
      <c r="CR82" s="197"/>
      <c r="CS82" s="280"/>
      <c r="CT82" s="281"/>
      <c r="CU82" s="281"/>
      <c r="CV82" s="282"/>
      <c r="CW82" s="281"/>
      <c r="CX82" s="281"/>
      <c r="CY82" s="281"/>
      <c r="CZ82" s="225"/>
      <c r="DA82" s="197"/>
      <c r="DB82" s="197"/>
      <c r="DC82" s="197"/>
      <c r="DD82" s="197"/>
      <c r="DE82" s="197"/>
      <c r="DF82" s="197"/>
      <c r="DG82" s="197"/>
      <c r="DH82" s="197"/>
      <c r="DI82" s="197"/>
      <c r="DJ82" s="197"/>
      <c r="DK82" s="235"/>
      <c r="DM82" s="210"/>
      <c r="ED82" s="215"/>
      <c r="FD82" s="258"/>
      <c r="FE82" s="258"/>
      <c r="FF82" s="258"/>
      <c r="FG82" s="258"/>
      <c r="FH82" s="258"/>
      <c r="FI82" s="258"/>
      <c r="FJ82" s="258"/>
      <c r="FK82" s="258"/>
      <c r="FL82" s="258"/>
      <c r="FM82" s="258"/>
      <c r="FN82" s="258"/>
      <c r="FO82" s="258"/>
      <c r="FP82" s="258"/>
      <c r="FQ82" s="258"/>
      <c r="FR82" s="258"/>
      <c r="FS82" s="258"/>
      <c r="FT82" s="258"/>
      <c r="FU82" s="258"/>
      <c r="FV82" s="258"/>
      <c r="FW82" s="258"/>
      <c r="FX82" s="258"/>
      <c r="FY82" s="258"/>
      <c r="FZ82" s="258"/>
      <c r="GA82" s="258"/>
      <c r="GB82" s="258"/>
      <c r="GC82" s="258"/>
      <c r="GD82" s="258"/>
      <c r="GE82" s="258"/>
      <c r="GF82" s="258"/>
      <c r="GG82" s="258"/>
      <c r="GH82" s="258"/>
      <c r="GI82" s="258"/>
      <c r="GJ82" s="258"/>
      <c r="GK82" s="258"/>
      <c r="GL82" s="258"/>
      <c r="GM82" s="258"/>
      <c r="GN82" s="258"/>
      <c r="GO82" s="258"/>
      <c r="GP82" s="258"/>
      <c r="GQ82" s="258"/>
      <c r="GR82" s="258"/>
      <c r="GS82" s="258"/>
      <c r="GT82" s="258"/>
      <c r="GU82" s="258"/>
      <c r="GV82" s="258"/>
      <c r="GW82" s="258"/>
      <c r="GX82" s="258"/>
      <c r="GY82" s="258"/>
      <c r="GZ82" s="258"/>
      <c r="HA82" s="258"/>
      <c r="HB82" s="258"/>
      <c r="HC82" s="258"/>
      <c r="HD82" s="258"/>
      <c r="HE82" s="258"/>
      <c r="HF82" s="258"/>
      <c r="HG82" s="258"/>
      <c r="HH82" s="258"/>
      <c r="HI82" s="258"/>
      <c r="HJ82" s="258"/>
      <c r="HK82" s="258"/>
      <c r="HL82" s="258"/>
      <c r="HM82" s="258"/>
      <c r="HN82" s="258"/>
      <c r="HO82" s="258"/>
      <c r="HP82" s="258"/>
      <c r="HQ82" s="258"/>
      <c r="HR82" s="258"/>
      <c r="HS82" s="258"/>
      <c r="HT82" s="258"/>
      <c r="HU82" s="258"/>
      <c r="HV82" s="258"/>
      <c r="HW82" s="258"/>
      <c r="HX82" s="258"/>
      <c r="HY82" s="258"/>
      <c r="HZ82" s="258"/>
      <c r="IA82" s="258"/>
      <c r="IB82" s="258"/>
      <c r="IC82" s="258"/>
      <c r="ID82" s="258"/>
      <c r="IE82" s="258"/>
      <c r="IF82" s="258"/>
      <c r="IG82" s="258"/>
      <c r="IH82" s="258"/>
      <c r="II82" s="258"/>
      <c r="IJ82" s="258"/>
      <c r="IK82" s="258"/>
      <c r="IL82" s="258"/>
      <c r="IM82" s="258"/>
      <c r="IN82" s="258"/>
      <c r="IO82" s="258"/>
      <c r="IP82" s="258"/>
      <c r="IQ82" s="258"/>
      <c r="IR82" s="258"/>
      <c r="IS82" s="258"/>
      <c r="IT82" s="258"/>
      <c r="IU82" s="258"/>
    </row>
    <row r="83" spans="25:255" ht="1.5" customHeight="1">
      <c r="Y83" s="215"/>
      <c r="AT83" s="215"/>
      <c r="BO83" s="215"/>
      <c r="CF83" s="210"/>
      <c r="CH83" s="234"/>
      <c r="CI83" s="197"/>
      <c r="CJ83" s="197"/>
      <c r="CK83" s="197"/>
      <c r="CL83" s="197"/>
      <c r="CM83" s="197"/>
      <c r="CN83" s="197"/>
      <c r="CO83" s="197"/>
      <c r="CP83" s="197"/>
      <c r="CQ83" s="197"/>
      <c r="CR83" s="197"/>
      <c r="CS83" s="280"/>
      <c r="CT83" s="281"/>
      <c r="CU83" s="281"/>
      <c r="CV83" s="282"/>
      <c r="CW83" s="281"/>
      <c r="CX83" s="281"/>
      <c r="CY83" s="281"/>
      <c r="CZ83" s="225"/>
      <c r="DA83" s="197"/>
      <c r="DB83" s="197"/>
      <c r="DC83" s="197"/>
      <c r="DD83" s="197"/>
      <c r="DE83" s="197"/>
      <c r="DF83" s="197"/>
      <c r="DG83" s="197"/>
      <c r="DH83" s="197"/>
      <c r="DI83" s="197"/>
      <c r="DJ83" s="197"/>
      <c r="DK83" s="235"/>
      <c r="DM83" s="210"/>
      <c r="ED83" s="215"/>
      <c r="FD83" s="258"/>
      <c r="FE83" s="258"/>
      <c r="FF83" s="258"/>
      <c r="FG83" s="258"/>
      <c r="FH83" s="258"/>
      <c r="FI83" s="258"/>
      <c r="FJ83" s="258"/>
      <c r="FK83" s="258"/>
      <c r="FL83" s="258"/>
      <c r="FM83" s="258"/>
      <c r="FN83" s="258"/>
      <c r="FO83" s="258"/>
      <c r="FP83" s="258"/>
      <c r="FQ83" s="258"/>
      <c r="FR83" s="258"/>
      <c r="FS83" s="258"/>
      <c r="FT83" s="258"/>
      <c r="FU83" s="258"/>
      <c r="FV83" s="258"/>
      <c r="FW83" s="258"/>
      <c r="FX83" s="258"/>
      <c r="FY83" s="258"/>
      <c r="FZ83" s="258"/>
      <c r="GA83" s="258"/>
      <c r="GB83" s="258"/>
      <c r="GC83" s="258"/>
      <c r="GD83" s="258"/>
      <c r="GE83" s="258"/>
      <c r="GF83" s="258"/>
      <c r="GG83" s="258"/>
      <c r="GH83" s="258"/>
      <c r="GI83" s="258"/>
      <c r="GJ83" s="258"/>
      <c r="GK83" s="258"/>
      <c r="GL83" s="258"/>
      <c r="GM83" s="258"/>
      <c r="GN83" s="258"/>
      <c r="GO83" s="258"/>
      <c r="GP83" s="258"/>
      <c r="GQ83" s="258"/>
      <c r="GR83" s="258"/>
      <c r="GS83" s="258"/>
      <c r="GT83" s="258"/>
      <c r="GU83" s="258"/>
      <c r="GV83" s="258"/>
      <c r="GW83" s="258"/>
      <c r="GX83" s="258"/>
      <c r="GY83" s="258"/>
      <c r="GZ83" s="258"/>
      <c r="HA83" s="258"/>
      <c r="HB83" s="258"/>
      <c r="HC83" s="258"/>
      <c r="HD83" s="258"/>
      <c r="HE83" s="258"/>
      <c r="HF83" s="258"/>
      <c r="HG83" s="258"/>
      <c r="HH83" s="258"/>
      <c r="HI83" s="258"/>
      <c r="HJ83" s="258"/>
      <c r="HK83" s="258"/>
      <c r="HL83" s="258"/>
      <c r="HM83" s="258"/>
      <c r="HN83" s="258"/>
      <c r="HO83" s="258"/>
      <c r="HP83" s="258"/>
      <c r="HQ83" s="258"/>
      <c r="HR83" s="258"/>
      <c r="HS83" s="258"/>
      <c r="HT83" s="258"/>
      <c r="HU83" s="258"/>
      <c r="HV83" s="258"/>
      <c r="HW83" s="258"/>
      <c r="HX83" s="258"/>
      <c r="HY83" s="258"/>
      <c r="HZ83" s="258"/>
      <c r="IA83" s="258"/>
      <c r="IB83" s="258"/>
      <c r="IC83" s="258"/>
      <c r="ID83" s="258"/>
      <c r="IE83" s="258"/>
      <c r="IF83" s="258"/>
      <c r="IG83" s="258"/>
      <c r="IH83" s="258"/>
      <c r="II83" s="258"/>
      <c r="IJ83" s="258"/>
      <c r="IK83" s="258"/>
      <c r="IL83" s="258"/>
      <c r="IM83" s="258"/>
      <c r="IN83" s="258"/>
      <c r="IO83" s="258"/>
      <c r="IP83" s="258"/>
      <c r="IQ83" s="258"/>
      <c r="IR83" s="258"/>
      <c r="IS83" s="258"/>
      <c r="IT83" s="258"/>
      <c r="IU83" s="258"/>
    </row>
    <row r="84" spans="25:255" ht="1.5" customHeight="1">
      <c r="Y84" s="215"/>
      <c r="AT84" s="215"/>
      <c r="BO84" s="215"/>
      <c r="CF84" s="210"/>
      <c r="CH84" s="234"/>
      <c r="CI84" s="197"/>
      <c r="CJ84" s="197"/>
      <c r="CK84" s="197"/>
      <c r="CL84" s="197"/>
      <c r="CM84" s="197"/>
      <c r="CN84" s="197"/>
      <c r="CO84" s="197"/>
      <c r="CP84" s="197"/>
      <c r="CQ84" s="197"/>
      <c r="CR84" s="197"/>
      <c r="CS84" s="280"/>
      <c r="CT84" s="281"/>
      <c r="CU84" s="281"/>
      <c r="CV84" s="282"/>
      <c r="CW84" s="281"/>
      <c r="CX84" s="281"/>
      <c r="CY84" s="281"/>
      <c r="CZ84" s="225"/>
      <c r="DA84" s="197"/>
      <c r="DB84" s="197"/>
      <c r="DC84" s="197"/>
      <c r="DD84" s="197"/>
      <c r="DE84" s="197"/>
      <c r="DF84" s="197"/>
      <c r="DG84" s="197"/>
      <c r="DH84" s="197"/>
      <c r="DI84" s="197"/>
      <c r="DJ84" s="197"/>
      <c r="DK84" s="235"/>
      <c r="DM84" s="210"/>
      <c r="ED84" s="215"/>
      <c r="FD84" s="258"/>
      <c r="FE84" s="258"/>
      <c r="FF84" s="258"/>
      <c r="FG84" s="258"/>
      <c r="FH84" s="258"/>
      <c r="FI84" s="258"/>
      <c r="FJ84" s="258"/>
      <c r="FK84" s="258"/>
      <c r="FL84" s="258"/>
      <c r="FM84" s="258"/>
      <c r="FN84" s="258"/>
      <c r="FO84" s="258"/>
      <c r="FP84" s="258"/>
      <c r="FQ84" s="258"/>
      <c r="FR84" s="258"/>
      <c r="FS84" s="258"/>
      <c r="FT84" s="258"/>
      <c r="FU84" s="258"/>
      <c r="FV84" s="258"/>
      <c r="FW84" s="258"/>
      <c r="FX84" s="258"/>
      <c r="FY84" s="258"/>
      <c r="FZ84" s="258"/>
      <c r="GA84" s="258"/>
      <c r="GB84" s="258"/>
      <c r="GC84" s="258"/>
      <c r="GD84" s="258"/>
      <c r="GE84" s="258"/>
      <c r="GF84" s="258"/>
      <c r="GG84" s="258"/>
      <c r="GH84" s="258"/>
      <c r="GI84" s="258"/>
      <c r="GJ84" s="258"/>
      <c r="GK84" s="258"/>
      <c r="GL84" s="258"/>
      <c r="GM84" s="258"/>
      <c r="GN84" s="258"/>
      <c r="GO84" s="258"/>
      <c r="GP84" s="258"/>
      <c r="GQ84" s="258"/>
      <c r="GR84" s="258"/>
      <c r="GS84" s="258"/>
      <c r="GT84" s="258"/>
      <c r="GU84" s="258"/>
      <c r="GV84" s="258"/>
      <c r="GW84" s="258"/>
      <c r="GX84" s="258"/>
      <c r="GY84" s="258"/>
      <c r="GZ84" s="258"/>
      <c r="HA84" s="258"/>
      <c r="HB84" s="258"/>
      <c r="HC84" s="258"/>
      <c r="HD84" s="258"/>
      <c r="HE84" s="258"/>
      <c r="HF84" s="258"/>
      <c r="HG84" s="258"/>
      <c r="HH84" s="258"/>
      <c r="HI84" s="258"/>
      <c r="HJ84" s="258"/>
      <c r="HK84" s="258"/>
      <c r="HL84" s="258"/>
      <c r="HM84" s="258"/>
      <c r="HN84" s="258"/>
      <c r="HO84" s="258"/>
      <c r="HP84" s="258"/>
      <c r="HQ84" s="258"/>
      <c r="HR84" s="258"/>
      <c r="HS84" s="258"/>
      <c r="HT84" s="258"/>
      <c r="HU84" s="258"/>
      <c r="HV84" s="258"/>
      <c r="HW84" s="258"/>
      <c r="HX84" s="258"/>
      <c r="HY84" s="258"/>
      <c r="HZ84" s="258"/>
      <c r="IA84" s="258"/>
      <c r="IB84" s="258"/>
      <c r="IC84" s="258"/>
      <c r="ID84" s="258"/>
      <c r="IE84" s="258"/>
      <c r="IF84" s="258"/>
      <c r="IG84" s="258"/>
      <c r="IH84" s="258"/>
      <c r="II84" s="258"/>
      <c r="IJ84" s="258"/>
      <c r="IK84" s="258"/>
      <c r="IL84" s="258"/>
      <c r="IM84" s="258"/>
      <c r="IN84" s="258"/>
      <c r="IO84" s="258"/>
      <c r="IP84" s="258"/>
      <c r="IQ84" s="258"/>
      <c r="IR84" s="258"/>
      <c r="IS84" s="258"/>
      <c r="IT84" s="258"/>
      <c r="IU84" s="258"/>
    </row>
    <row r="85" spans="25:255" ht="1.5" customHeight="1">
      <c r="Y85" s="215"/>
      <c r="AT85" s="215"/>
      <c r="BO85" s="215"/>
      <c r="CF85" s="210"/>
      <c r="CH85" s="234"/>
      <c r="CI85" s="197"/>
      <c r="CJ85" s="197"/>
      <c r="CK85" s="197"/>
      <c r="CL85" s="197"/>
      <c r="CM85" s="197"/>
      <c r="CN85" s="197"/>
      <c r="CO85" s="197"/>
      <c r="CP85" s="197"/>
      <c r="CQ85" s="197"/>
      <c r="CR85" s="197"/>
      <c r="CS85" s="280"/>
      <c r="CT85" s="281"/>
      <c r="CU85" s="281"/>
      <c r="CV85" s="282"/>
      <c r="CW85" s="281"/>
      <c r="CX85" s="281"/>
      <c r="CY85" s="281"/>
      <c r="CZ85" s="225"/>
      <c r="DA85" s="197"/>
      <c r="DB85" s="197"/>
      <c r="DC85" s="197"/>
      <c r="DD85" s="197"/>
      <c r="DE85" s="197"/>
      <c r="DF85" s="197"/>
      <c r="DG85" s="197"/>
      <c r="DH85" s="197"/>
      <c r="DI85" s="197"/>
      <c r="DJ85" s="197"/>
      <c r="DK85" s="235"/>
      <c r="DM85" s="210"/>
      <c r="ED85" s="215"/>
      <c r="FD85" s="258"/>
      <c r="FE85" s="258"/>
      <c r="FF85" s="258"/>
      <c r="FG85" s="258"/>
      <c r="FH85" s="258"/>
      <c r="FI85" s="258"/>
      <c r="FJ85" s="258"/>
      <c r="FK85" s="258"/>
      <c r="FL85" s="258"/>
      <c r="FM85" s="258"/>
      <c r="FN85" s="258"/>
      <c r="FO85" s="258"/>
      <c r="FP85" s="258"/>
      <c r="FQ85" s="258"/>
      <c r="FR85" s="258"/>
      <c r="FS85" s="258"/>
      <c r="FT85" s="258"/>
      <c r="FU85" s="258"/>
      <c r="FV85" s="258"/>
      <c r="FW85" s="258"/>
      <c r="FX85" s="258"/>
      <c r="FY85" s="258"/>
      <c r="FZ85" s="258"/>
      <c r="GA85" s="258"/>
      <c r="GB85" s="258"/>
      <c r="GC85" s="258"/>
      <c r="GD85" s="258"/>
      <c r="GE85" s="258"/>
      <c r="GF85" s="258"/>
      <c r="GG85" s="258"/>
      <c r="GH85" s="258"/>
      <c r="GI85" s="258"/>
      <c r="GJ85" s="258"/>
      <c r="GK85" s="258"/>
      <c r="GL85" s="258"/>
      <c r="GM85" s="258"/>
      <c r="GN85" s="258"/>
      <c r="GO85" s="258"/>
      <c r="GP85" s="258"/>
      <c r="GQ85" s="258"/>
      <c r="GR85" s="258"/>
      <c r="GS85" s="258"/>
      <c r="GT85" s="258"/>
      <c r="GU85" s="258"/>
      <c r="GV85" s="258"/>
      <c r="GW85" s="258"/>
      <c r="GX85" s="258"/>
      <c r="GY85" s="258"/>
      <c r="GZ85" s="258"/>
      <c r="HA85" s="258"/>
      <c r="HB85" s="258"/>
      <c r="HC85" s="258"/>
      <c r="HD85" s="258"/>
      <c r="HE85" s="258"/>
      <c r="HF85" s="258"/>
      <c r="HG85" s="258"/>
      <c r="HH85" s="258"/>
      <c r="HI85" s="258"/>
      <c r="HJ85" s="258"/>
      <c r="HK85" s="258"/>
      <c r="HL85" s="258"/>
      <c r="HM85" s="258"/>
      <c r="HN85" s="258"/>
      <c r="HO85" s="258"/>
      <c r="HP85" s="258"/>
      <c r="HQ85" s="258"/>
      <c r="HR85" s="258"/>
      <c r="HS85" s="258"/>
      <c r="HT85" s="258"/>
      <c r="HU85" s="258"/>
      <c r="HV85" s="258"/>
      <c r="HW85" s="258"/>
      <c r="HX85" s="258"/>
      <c r="HY85" s="258"/>
      <c r="HZ85" s="258"/>
      <c r="IA85" s="258"/>
      <c r="IB85" s="258"/>
      <c r="IC85" s="258"/>
      <c r="ID85" s="258"/>
      <c r="IE85" s="258"/>
      <c r="IF85" s="258"/>
      <c r="IG85" s="258"/>
      <c r="IH85" s="258"/>
      <c r="II85" s="258"/>
      <c r="IJ85" s="258"/>
      <c r="IK85" s="258"/>
      <c r="IL85" s="258"/>
      <c r="IM85" s="258"/>
      <c r="IN85" s="258"/>
      <c r="IO85" s="258"/>
      <c r="IP85" s="258"/>
      <c r="IQ85" s="258"/>
      <c r="IR85" s="258"/>
      <c r="IS85" s="258"/>
      <c r="IT85" s="258"/>
      <c r="IU85" s="258"/>
    </row>
    <row r="86" spans="25:255" ht="1.5" customHeight="1">
      <c r="Y86" s="215"/>
      <c r="AT86" s="215"/>
      <c r="BO86" s="215"/>
      <c r="CF86" s="210"/>
      <c r="CH86" s="234"/>
      <c r="CI86" s="197"/>
      <c r="CJ86" s="197"/>
      <c r="CK86" s="197"/>
      <c r="CL86" s="197"/>
      <c r="CM86" s="197"/>
      <c r="CN86" s="197"/>
      <c r="CO86" s="197"/>
      <c r="CP86" s="197"/>
      <c r="CQ86" s="197"/>
      <c r="CR86" s="197"/>
      <c r="CS86" s="280"/>
      <c r="CT86" s="281"/>
      <c r="CU86" s="281"/>
      <c r="CV86" s="282"/>
      <c r="CW86" s="281"/>
      <c r="CX86" s="281"/>
      <c r="CY86" s="281"/>
      <c r="CZ86" s="225"/>
      <c r="DA86" s="197"/>
      <c r="DB86" s="197"/>
      <c r="DC86" s="197"/>
      <c r="DD86" s="197"/>
      <c r="DE86" s="197"/>
      <c r="DF86" s="197"/>
      <c r="DG86" s="197"/>
      <c r="DH86" s="197"/>
      <c r="DI86" s="197"/>
      <c r="DJ86" s="197"/>
      <c r="DK86" s="235"/>
      <c r="DM86" s="210"/>
      <c r="ED86" s="215"/>
      <c r="FD86" s="258"/>
      <c r="FE86" s="258"/>
      <c r="FF86" s="258"/>
      <c r="FG86" s="258"/>
      <c r="FH86" s="258"/>
      <c r="FI86" s="258"/>
      <c r="FJ86" s="258"/>
      <c r="FK86" s="258"/>
      <c r="FL86" s="258"/>
      <c r="FM86" s="258"/>
      <c r="FN86" s="258"/>
      <c r="FO86" s="258"/>
      <c r="FP86" s="258"/>
      <c r="FQ86" s="258"/>
      <c r="FR86" s="258"/>
      <c r="FS86" s="258"/>
      <c r="FT86" s="258"/>
      <c r="FU86" s="258"/>
      <c r="FV86" s="258"/>
      <c r="FW86" s="258"/>
      <c r="FX86" s="258"/>
      <c r="FY86" s="258"/>
      <c r="FZ86" s="258"/>
      <c r="GA86" s="258"/>
      <c r="GB86" s="258"/>
      <c r="GC86" s="258"/>
      <c r="GD86" s="258"/>
      <c r="GE86" s="258"/>
      <c r="GF86" s="258"/>
      <c r="GG86" s="258"/>
      <c r="GH86" s="258"/>
      <c r="GI86" s="258"/>
      <c r="GJ86" s="258"/>
      <c r="GK86" s="258"/>
      <c r="GL86" s="258"/>
      <c r="GM86" s="258"/>
      <c r="GN86" s="258"/>
      <c r="GO86" s="258"/>
      <c r="GP86" s="258"/>
      <c r="GQ86" s="258"/>
      <c r="GR86" s="258"/>
      <c r="GS86" s="258"/>
      <c r="GT86" s="258"/>
      <c r="GU86" s="258"/>
      <c r="GV86" s="258"/>
      <c r="GW86" s="258"/>
      <c r="GX86" s="258"/>
      <c r="GY86" s="258"/>
      <c r="GZ86" s="258"/>
      <c r="HA86" s="258"/>
      <c r="HB86" s="258"/>
      <c r="HC86" s="258"/>
      <c r="HD86" s="258"/>
      <c r="HE86" s="258"/>
      <c r="HF86" s="258"/>
      <c r="HG86" s="258"/>
      <c r="HH86" s="258"/>
      <c r="HI86" s="258"/>
      <c r="HJ86" s="258"/>
      <c r="HK86" s="258"/>
      <c r="HL86" s="258"/>
      <c r="HM86" s="258"/>
      <c r="HN86" s="258"/>
      <c r="HO86" s="258"/>
      <c r="HP86" s="258"/>
      <c r="HQ86" s="258"/>
      <c r="HR86" s="258"/>
      <c r="HS86" s="258"/>
      <c r="HT86" s="258"/>
      <c r="HU86" s="258"/>
      <c r="HV86" s="258"/>
      <c r="HW86" s="258"/>
      <c r="HX86" s="258"/>
      <c r="HY86" s="258"/>
      <c r="HZ86" s="258"/>
      <c r="IA86" s="258"/>
      <c r="IB86" s="258"/>
      <c r="IC86" s="258"/>
      <c r="ID86" s="258"/>
      <c r="IE86" s="258"/>
      <c r="IF86" s="258"/>
      <c r="IG86" s="258"/>
      <c r="IH86" s="258"/>
      <c r="II86" s="258"/>
      <c r="IJ86" s="258"/>
      <c r="IK86" s="258"/>
      <c r="IL86" s="258"/>
      <c r="IM86" s="258"/>
      <c r="IN86" s="258"/>
      <c r="IO86" s="258"/>
      <c r="IP86" s="258"/>
      <c r="IQ86" s="258"/>
      <c r="IR86" s="258"/>
      <c r="IS86" s="258"/>
      <c r="IT86" s="258"/>
      <c r="IU86" s="258"/>
    </row>
    <row r="87" spans="25:255" ht="1.5" customHeight="1">
      <c r="Y87" s="215"/>
      <c r="AT87" s="215"/>
      <c r="BO87" s="215"/>
      <c r="CF87" s="210"/>
      <c r="CH87" s="234"/>
      <c r="CI87" s="197"/>
      <c r="CJ87" s="197"/>
      <c r="CK87" s="197"/>
      <c r="CL87" s="197"/>
      <c r="CM87" s="197"/>
      <c r="CN87" s="197"/>
      <c r="CO87" s="197"/>
      <c r="CP87" s="197"/>
      <c r="CQ87" s="197"/>
      <c r="CR87" s="197"/>
      <c r="CS87" s="280"/>
      <c r="CT87" s="281"/>
      <c r="CU87" s="281"/>
      <c r="CV87" s="282"/>
      <c r="CW87" s="281"/>
      <c r="CX87" s="281"/>
      <c r="CY87" s="281"/>
      <c r="CZ87" s="225"/>
      <c r="DA87" s="197"/>
      <c r="DB87" s="197"/>
      <c r="DC87" s="197"/>
      <c r="DD87" s="197"/>
      <c r="DE87" s="197"/>
      <c r="DF87" s="197"/>
      <c r="DG87" s="197"/>
      <c r="DH87" s="197"/>
      <c r="DI87" s="197"/>
      <c r="DJ87" s="197"/>
      <c r="DK87" s="235"/>
      <c r="DM87" s="210"/>
      <c r="ED87" s="215"/>
      <c r="FD87" s="258"/>
      <c r="FE87" s="258"/>
      <c r="FF87" s="258"/>
      <c r="FG87" s="258"/>
      <c r="FH87" s="258"/>
      <c r="FI87" s="258"/>
      <c r="FJ87" s="258"/>
      <c r="FK87" s="258"/>
      <c r="FL87" s="258"/>
      <c r="FM87" s="258"/>
      <c r="FN87" s="258"/>
      <c r="FO87" s="258"/>
      <c r="FP87" s="258"/>
      <c r="FQ87" s="258"/>
      <c r="FR87" s="258"/>
      <c r="FS87" s="258"/>
      <c r="FT87" s="258"/>
      <c r="FU87" s="258"/>
      <c r="FV87" s="258"/>
      <c r="FW87" s="258"/>
      <c r="FX87" s="258"/>
      <c r="FY87" s="258"/>
      <c r="FZ87" s="258"/>
      <c r="GA87" s="258"/>
      <c r="GB87" s="258"/>
      <c r="GC87" s="258"/>
      <c r="GD87" s="258"/>
      <c r="GE87" s="258"/>
      <c r="GF87" s="258"/>
      <c r="GG87" s="258"/>
      <c r="GH87" s="258"/>
      <c r="GI87" s="258"/>
      <c r="GJ87" s="258"/>
      <c r="GK87" s="258"/>
      <c r="GL87" s="258"/>
      <c r="GM87" s="258"/>
      <c r="GN87" s="258"/>
      <c r="GO87" s="258"/>
      <c r="GP87" s="258"/>
      <c r="GQ87" s="258"/>
      <c r="GR87" s="258"/>
      <c r="GS87" s="258"/>
      <c r="GT87" s="258"/>
      <c r="GU87" s="258"/>
      <c r="GV87" s="258"/>
      <c r="GW87" s="258"/>
      <c r="GX87" s="258"/>
      <c r="GY87" s="258"/>
      <c r="GZ87" s="258"/>
      <c r="HA87" s="258"/>
      <c r="HB87" s="258"/>
      <c r="HC87" s="258"/>
      <c r="HD87" s="258"/>
      <c r="HE87" s="258"/>
      <c r="HF87" s="258"/>
      <c r="HG87" s="258"/>
      <c r="HH87" s="258"/>
      <c r="HI87" s="258"/>
      <c r="HJ87" s="258"/>
      <c r="HK87" s="258"/>
      <c r="HL87" s="258"/>
      <c r="HM87" s="258"/>
      <c r="HN87" s="258"/>
      <c r="HO87" s="258"/>
      <c r="HP87" s="258"/>
      <c r="HQ87" s="258"/>
      <c r="HR87" s="258"/>
      <c r="HS87" s="258"/>
      <c r="HT87" s="258"/>
      <c r="HU87" s="258"/>
      <c r="HV87" s="258"/>
      <c r="HW87" s="258"/>
      <c r="HX87" s="258"/>
      <c r="HY87" s="258"/>
      <c r="HZ87" s="258"/>
      <c r="IA87" s="258"/>
      <c r="IB87" s="258"/>
      <c r="IC87" s="258"/>
      <c r="ID87" s="258"/>
      <c r="IE87" s="258"/>
      <c r="IF87" s="258"/>
      <c r="IG87" s="258"/>
      <c r="IH87" s="258"/>
      <c r="II87" s="258"/>
      <c r="IJ87" s="258"/>
      <c r="IK87" s="258"/>
      <c r="IL87" s="258"/>
      <c r="IM87" s="258"/>
      <c r="IN87" s="258"/>
      <c r="IO87" s="258"/>
      <c r="IP87" s="258"/>
      <c r="IQ87" s="258"/>
      <c r="IR87" s="258"/>
      <c r="IS87" s="258"/>
      <c r="IT87" s="258"/>
      <c r="IU87" s="258"/>
    </row>
    <row r="88" spans="25:255" ht="1.5" customHeight="1">
      <c r="Y88" s="215"/>
      <c r="AT88" s="215"/>
      <c r="BO88" s="215"/>
      <c r="CF88" s="210"/>
      <c r="CH88" s="234"/>
      <c r="CI88" s="197"/>
      <c r="CJ88" s="197"/>
      <c r="CK88" s="197"/>
      <c r="CL88" s="197"/>
      <c r="CM88" s="197"/>
      <c r="CN88" s="197"/>
      <c r="CO88" s="197"/>
      <c r="CP88" s="197"/>
      <c r="CQ88" s="197"/>
      <c r="CR88" s="197"/>
      <c r="CS88" s="280"/>
      <c r="CT88" s="281"/>
      <c r="CU88" s="281"/>
      <c r="CV88" s="282"/>
      <c r="CW88" s="281"/>
      <c r="CX88" s="281"/>
      <c r="CY88" s="281"/>
      <c r="CZ88" s="225"/>
      <c r="DA88" s="197"/>
      <c r="DB88" s="197"/>
      <c r="DC88" s="197"/>
      <c r="DD88" s="197"/>
      <c r="DE88" s="197"/>
      <c r="DF88" s="197"/>
      <c r="DG88" s="197"/>
      <c r="DH88" s="197"/>
      <c r="DI88" s="197"/>
      <c r="DJ88" s="197"/>
      <c r="DK88" s="235"/>
      <c r="DM88" s="210"/>
      <c r="ED88" s="215"/>
      <c r="FD88" s="258"/>
      <c r="FE88" s="258"/>
      <c r="FF88" s="258"/>
      <c r="FG88" s="258"/>
      <c r="FH88" s="258"/>
      <c r="FI88" s="258"/>
      <c r="FJ88" s="258"/>
      <c r="FK88" s="258"/>
      <c r="FL88" s="258"/>
      <c r="FM88" s="258"/>
      <c r="FN88" s="258"/>
      <c r="FO88" s="258"/>
      <c r="FP88" s="258"/>
      <c r="FQ88" s="258"/>
      <c r="FR88" s="258"/>
      <c r="FS88" s="258"/>
      <c r="FT88" s="258"/>
      <c r="FU88" s="258"/>
      <c r="FV88" s="258"/>
      <c r="FW88" s="258"/>
      <c r="FX88" s="258"/>
      <c r="FY88" s="258"/>
      <c r="FZ88" s="258"/>
      <c r="GA88" s="258"/>
      <c r="GB88" s="258"/>
      <c r="GC88" s="258"/>
      <c r="GD88" s="258"/>
      <c r="GE88" s="258"/>
      <c r="GF88" s="258"/>
      <c r="GG88" s="258"/>
      <c r="GH88" s="258"/>
      <c r="GI88" s="258"/>
      <c r="GJ88" s="258"/>
      <c r="GK88" s="258"/>
      <c r="GL88" s="258"/>
      <c r="GM88" s="258"/>
      <c r="GN88" s="258"/>
      <c r="GO88" s="258"/>
      <c r="GP88" s="258"/>
      <c r="GQ88" s="258"/>
      <c r="GR88" s="258"/>
      <c r="GS88" s="258"/>
      <c r="GT88" s="258"/>
      <c r="GU88" s="258"/>
      <c r="GV88" s="258"/>
      <c r="GW88" s="258"/>
      <c r="GX88" s="258"/>
      <c r="GY88" s="258"/>
      <c r="GZ88" s="258"/>
      <c r="HA88" s="258"/>
      <c r="HB88" s="258"/>
      <c r="HC88" s="258"/>
      <c r="HD88" s="258"/>
      <c r="HE88" s="258"/>
      <c r="HF88" s="258"/>
      <c r="HG88" s="258"/>
      <c r="HH88" s="258"/>
      <c r="HI88" s="258"/>
      <c r="HJ88" s="258"/>
      <c r="HK88" s="258"/>
      <c r="HL88" s="258"/>
      <c r="HM88" s="258"/>
      <c r="HN88" s="258"/>
      <c r="HO88" s="258"/>
      <c r="HP88" s="258"/>
      <c r="HQ88" s="258"/>
      <c r="HR88" s="258"/>
      <c r="HS88" s="258"/>
      <c r="HT88" s="258"/>
      <c r="HU88" s="258"/>
      <c r="HV88" s="258"/>
      <c r="HW88" s="258"/>
      <c r="HX88" s="258"/>
      <c r="HY88" s="258"/>
      <c r="HZ88" s="258"/>
      <c r="IA88" s="258"/>
      <c r="IB88" s="258"/>
      <c r="IC88" s="258"/>
      <c r="ID88" s="258"/>
      <c r="IE88" s="258"/>
      <c r="IF88" s="258"/>
      <c r="IG88" s="258"/>
      <c r="IH88" s="258"/>
      <c r="II88" s="258"/>
      <c r="IJ88" s="258"/>
      <c r="IK88" s="258"/>
      <c r="IL88" s="258"/>
      <c r="IM88" s="258"/>
      <c r="IN88" s="258"/>
      <c r="IO88" s="258"/>
      <c r="IP88" s="258"/>
      <c r="IQ88" s="258"/>
      <c r="IR88" s="258"/>
      <c r="IS88" s="258"/>
      <c r="IT88" s="258"/>
      <c r="IU88" s="258"/>
    </row>
    <row r="89" spans="25:255" ht="1.5" customHeight="1">
      <c r="Y89" s="215"/>
      <c r="AT89" s="215"/>
      <c r="BO89" s="215"/>
      <c r="CF89" s="210"/>
      <c r="CH89" s="234"/>
      <c r="CI89" s="197"/>
      <c r="CJ89" s="197"/>
      <c r="CK89" s="197"/>
      <c r="CL89" s="197"/>
      <c r="CM89" s="197"/>
      <c r="CN89" s="197"/>
      <c r="CO89" s="197"/>
      <c r="CP89" s="197"/>
      <c r="CQ89" s="197"/>
      <c r="CR89" s="197"/>
      <c r="CS89" s="280"/>
      <c r="CT89" s="281"/>
      <c r="CU89" s="281"/>
      <c r="CV89" s="282"/>
      <c r="CW89" s="281"/>
      <c r="CX89" s="281"/>
      <c r="CY89" s="281"/>
      <c r="CZ89" s="225"/>
      <c r="DA89" s="197"/>
      <c r="DB89" s="197"/>
      <c r="DC89" s="197"/>
      <c r="DD89" s="197"/>
      <c r="DE89" s="197"/>
      <c r="DF89" s="197"/>
      <c r="DG89" s="197"/>
      <c r="DH89" s="197"/>
      <c r="DI89" s="197"/>
      <c r="DJ89" s="197"/>
      <c r="DK89" s="235"/>
      <c r="DM89" s="210"/>
      <c r="ED89" s="215"/>
      <c r="FD89" s="258"/>
      <c r="FE89" s="258"/>
      <c r="FF89" s="258"/>
      <c r="FG89" s="258"/>
      <c r="FH89" s="258"/>
      <c r="FI89" s="258"/>
      <c r="FJ89" s="258"/>
      <c r="FK89" s="258"/>
      <c r="FL89" s="258"/>
      <c r="FM89" s="258"/>
      <c r="FN89" s="258"/>
      <c r="FO89" s="258"/>
      <c r="FP89" s="258"/>
      <c r="FQ89" s="258"/>
      <c r="FR89" s="258"/>
      <c r="FS89" s="258"/>
      <c r="FT89" s="258"/>
      <c r="FU89" s="258"/>
      <c r="FV89" s="258"/>
      <c r="FW89" s="258"/>
      <c r="FX89" s="258"/>
      <c r="FY89" s="258"/>
      <c r="FZ89" s="258"/>
      <c r="GA89" s="258"/>
      <c r="GB89" s="258"/>
      <c r="GC89" s="258"/>
      <c r="GD89" s="258"/>
      <c r="GE89" s="258"/>
      <c r="GF89" s="258"/>
      <c r="GG89" s="258"/>
      <c r="GH89" s="258"/>
      <c r="GI89" s="258"/>
      <c r="GJ89" s="258"/>
      <c r="GK89" s="258"/>
      <c r="GL89" s="258"/>
      <c r="GM89" s="258"/>
      <c r="GN89" s="258"/>
      <c r="GO89" s="258"/>
      <c r="GP89" s="258"/>
      <c r="GQ89" s="258"/>
      <c r="GR89" s="258"/>
      <c r="GS89" s="258"/>
      <c r="GT89" s="258"/>
      <c r="GU89" s="258"/>
      <c r="GV89" s="258"/>
      <c r="GW89" s="258"/>
      <c r="GX89" s="258"/>
      <c r="GY89" s="258"/>
      <c r="GZ89" s="258"/>
      <c r="HA89" s="258"/>
      <c r="HB89" s="258"/>
      <c r="HC89" s="258"/>
      <c r="HD89" s="258"/>
      <c r="HE89" s="258"/>
      <c r="HF89" s="258"/>
      <c r="HG89" s="258"/>
      <c r="HH89" s="258"/>
      <c r="HI89" s="258"/>
      <c r="HJ89" s="258"/>
      <c r="HK89" s="258"/>
      <c r="HL89" s="258"/>
      <c r="HM89" s="258"/>
      <c r="HN89" s="258"/>
      <c r="HO89" s="258"/>
      <c r="HP89" s="258"/>
      <c r="HQ89" s="258"/>
      <c r="HR89" s="258"/>
      <c r="HS89" s="258"/>
      <c r="HT89" s="258"/>
      <c r="HU89" s="258"/>
      <c r="HV89" s="258"/>
      <c r="HW89" s="258"/>
      <c r="HX89" s="258"/>
      <c r="HY89" s="258"/>
      <c r="HZ89" s="258"/>
      <c r="IA89" s="258"/>
      <c r="IB89" s="258"/>
      <c r="IC89" s="258"/>
      <c r="ID89" s="258"/>
      <c r="IE89" s="258"/>
      <c r="IF89" s="258"/>
      <c r="IG89" s="258"/>
      <c r="IH89" s="258"/>
      <c r="II89" s="258"/>
      <c r="IJ89" s="258"/>
      <c r="IK89" s="258"/>
      <c r="IL89" s="258"/>
      <c r="IM89" s="258"/>
      <c r="IN89" s="258"/>
      <c r="IO89" s="258"/>
      <c r="IP89" s="258"/>
      <c r="IQ89" s="258"/>
      <c r="IR89" s="258"/>
      <c r="IS89" s="258"/>
      <c r="IT89" s="258"/>
      <c r="IU89" s="258"/>
    </row>
    <row r="90" spans="25:255" ht="1.5" customHeight="1">
      <c r="Y90" s="215"/>
      <c r="AT90" s="215"/>
      <c r="BO90" s="215"/>
      <c r="CF90" s="210"/>
      <c r="CH90" s="234"/>
      <c r="CI90" s="197"/>
      <c r="CJ90" s="197"/>
      <c r="CK90" s="197"/>
      <c r="CL90" s="197"/>
      <c r="CM90" s="197"/>
      <c r="CN90" s="197"/>
      <c r="CO90" s="197"/>
      <c r="CP90" s="197"/>
      <c r="CQ90" s="197"/>
      <c r="CR90" s="197"/>
      <c r="CS90" s="280"/>
      <c r="CT90" s="281"/>
      <c r="CU90" s="281"/>
      <c r="CV90" s="282"/>
      <c r="CW90" s="281"/>
      <c r="CX90" s="281"/>
      <c r="CY90" s="281"/>
      <c r="CZ90" s="225"/>
      <c r="DA90" s="197"/>
      <c r="DB90" s="197"/>
      <c r="DC90" s="197"/>
      <c r="DD90" s="197"/>
      <c r="DE90" s="197"/>
      <c r="DF90" s="197"/>
      <c r="DG90" s="197"/>
      <c r="DH90" s="197"/>
      <c r="DI90" s="197"/>
      <c r="DJ90" s="197"/>
      <c r="DK90" s="235"/>
      <c r="DM90" s="210"/>
      <c r="ED90" s="215"/>
      <c r="FD90" s="258"/>
      <c r="FE90" s="258"/>
      <c r="FF90" s="258"/>
      <c r="FG90" s="258"/>
      <c r="FH90" s="258"/>
      <c r="FI90" s="258"/>
      <c r="FJ90" s="258"/>
      <c r="FK90" s="258"/>
      <c r="FL90" s="258"/>
      <c r="FM90" s="258"/>
      <c r="FN90" s="258"/>
      <c r="FO90" s="258"/>
      <c r="FP90" s="258"/>
      <c r="FQ90" s="258"/>
      <c r="FR90" s="258"/>
      <c r="FS90" s="258"/>
      <c r="FT90" s="258"/>
      <c r="FU90" s="258"/>
      <c r="FV90" s="258"/>
      <c r="FW90" s="258"/>
      <c r="FX90" s="258"/>
      <c r="FY90" s="258"/>
      <c r="FZ90" s="258"/>
      <c r="GA90" s="258"/>
      <c r="GB90" s="258"/>
      <c r="GC90" s="258"/>
      <c r="GD90" s="258"/>
      <c r="GE90" s="258"/>
      <c r="GF90" s="258"/>
      <c r="GG90" s="258"/>
      <c r="GH90" s="258"/>
      <c r="GI90" s="258"/>
      <c r="GJ90" s="258"/>
      <c r="GK90" s="258"/>
      <c r="GL90" s="258"/>
      <c r="GM90" s="258"/>
      <c r="GN90" s="258"/>
      <c r="GO90" s="258"/>
      <c r="GP90" s="258"/>
      <c r="GQ90" s="258"/>
      <c r="GR90" s="258"/>
      <c r="GS90" s="258"/>
      <c r="GT90" s="258"/>
      <c r="GU90" s="258"/>
      <c r="GV90" s="258"/>
      <c r="GW90" s="258"/>
      <c r="GX90" s="258"/>
      <c r="GY90" s="258"/>
      <c r="GZ90" s="258"/>
      <c r="HA90" s="258"/>
      <c r="HB90" s="258"/>
      <c r="HC90" s="258"/>
      <c r="HD90" s="258"/>
      <c r="HE90" s="258"/>
      <c r="HF90" s="258"/>
      <c r="HG90" s="258"/>
      <c r="HH90" s="258"/>
      <c r="HI90" s="258"/>
      <c r="HJ90" s="258"/>
      <c r="HK90" s="258"/>
      <c r="HL90" s="258"/>
      <c r="HM90" s="258"/>
      <c r="HN90" s="258"/>
      <c r="HO90" s="258"/>
      <c r="HP90" s="258"/>
      <c r="HQ90" s="258"/>
      <c r="HR90" s="258"/>
      <c r="HS90" s="258"/>
      <c r="HT90" s="258"/>
      <c r="HU90" s="258"/>
      <c r="HV90" s="258"/>
      <c r="HW90" s="258"/>
      <c r="HX90" s="258"/>
      <c r="HY90" s="258"/>
      <c r="HZ90" s="258"/>
      <c r="IA90" s="258"/>
      <c r="IB90" s="258"/>
      <c r="IC90" s="258"/>
      <c r="ID90" s="258"/>
      <c r="IE90" s="258"/>
      <c r="IF90" s="258"/>
      <c r="IG90" s="258"/>
      <c r="IH90" s="258"/>
      <c r="II90" s="258"/>
      <c r="IJ90" s="258"/>
      <c r="IK90" s="258"/>
      <c r="IL90" s="258"/>
      <c r="IM90" s="258"/>
      <c r="IN90" s="258"/>
      <c r="IO90" s="258"/>
      <c r="IP90" s="258"/>
      <c r="IQ90" s="258"/>
      <c r="IR90" s="258"/>
      <c r="IS90" s="258"/>
      <c r="IT90" s="258"/>
      <c r="IU90" s="258"/>
    </row>
    <row r="91" spans="25:255" ht="1.5" customHeight="1">
      <c r="Y91" s="215"/>
      <c r="AT91" s="215"/>
      <c r="BO91" s="215"/>
      <c r="CF91" s="210"/>
      <c r="CH91" s="234"/>
      <c r="CI91" s="197"/>
      <c r="CJ91" s="197"/>
      <c r="CK91" s="197"/>
      <c r="CL91" s="197"/>
      <c r="CM91" s="197"/>
      <c r="CN91" s="197"/>
      <c r="CO91" s="197"/>
      <c r="CP91" s="197"/>
      <c r="CQ91" s="197"/>
      <c r="CR91" s="197"/>
      <c r="CS91" s="280"/>
      <c r="CT91" s="281"/>
      <c r="CU91" s="281"/>
      <c r="CV91" s="282"/>
      <c r="CW91" s="281"/>
      <c r="CX91" s="281"/>
      <c r="CY91" s="281"/>
      <c r="CZ91" s="225"/>
      <c r="DA91" s="197"/>
      <c r="DB91" s="197"/>
      <c r="DC91" s="197"/>
      <c r="DD91" s="197"/>
      <c r="DE91" s="197"/>
      <c r="DF91" s="197"/>
      <c r="DG91" s="197"/>
      <c r="DH91" s="197"/>
      <c r="DI91" s="197"/>
      <c r="DJ91" s="197"/>
      <c r="DK91" s="235"/>
      <c r="DM91" s="210"/>
      <c r="ED91" s="215"/>
      <c r="FD91" s="257" t="s">
        <v>251</v>
      </c>
      <c r="FE91" s="258"/>
      <c r="FF91" s="258"/>
      <c r="FG91" s="258"/>
      <c r="FH91" s="258"/>
      <c r="FI91" s="258"/>
      <c r="FJ91" s="258"/>
      <c r="FK91" s="258"/>
      <c r="FL91" s="258"/>
      <c r="FM91" s="258"/>
      <c r="FN91" s="258"/>
      <c r="FO91" s="258"/>
      <c r="FP91" s="258"/>
      <c r="FQ91" s="258"/>
      <c r="FR91" s="258"/>
      <c r="FS91" s="258"/>
      <c r="FT91" s="258"/>
      <c r="FU91" s="258"/>
      <c r="FV91" s="258"/>
      <c r="FW91" s="258"/>
      <c r="FX91" s="258"/>
      <c r="FY91" s="258"/>
      <c r="FZ91" s="258"/>
      <c r="GA91" s="258"/>
      <c r="GB91" s="258"/>
      <c r="GC91" s="258"/>
      <c r="GD91" s="258"/>
      <c r="GE91" s="258"/>
      <c r="GF91" s="258"/>
      <c r="GG91" s="258"/>
      <c r="GH91" s="258"/>
      <c r="GI91" s="258"/>
      <c r="GJ91" s="258"/>
      <c r="GK91" s="258"/>
      <c r="GL91" s="258"/>
      <c r="GM91" s="258"/>
      <c r="GN91" s="258"/>
      <c r="GO91" s="258"/>
      <c r="GP91" s="258"/>
      <c r="GQ91" s="258"/>
      <c r="GR91" s="258"/>
      <c r="GS91" s="258"/>
      <c r="GT91" s="258"/>
      <c r="GU91" s="258"/>
      <c r="GV91" s="258"/>
      <c r="GW91" s="258"/>
      <c r="GX91" s="258"/>
      <c r="GY91" s="258"/>
      <c r="GZ91" s="258"/>
      <c r="HA91" s="258"/>
      <c r="HB91" s="258"/>
      <c r="HC91" s="258"/>
      <c r="HD91" s="258"/>
      <c r="HE91" s="258"/>
      <c r="HF91" s="258"/>
      <c r="HG91" s="258"/>
      <c r="HH91" s="258"/>
      <c r="HI91" s="258"/>
      <c r="HJ91" s="258"/>
      <c r="HK91" s="258"/>
      <c r="HL91" s="258"/>
      <c r="HM91" s="258"/>
      <c r="HN91" s="258"/>
      <c r="HO91" s="258"/>
      <c r="HP91" s="258"/>
      <c r="HQ91" s="258"/>
      <c r="HR91" s="258"/>
      <c r="HS91" s="258"/>
      <c r="HT91" s="258"/>
      <c r="HU91" s="258"/>
      <c r="HV91" s="258"/>
      <c r="HW91" s="258"/>
      <c r="HX91" s="258"/>
      <c r="HY91" s="258"/>
      <c r="HZ91" s="258"/>
      <c r="IA91" s="258"/>
      <c r="IB91" s="258"/>
      <c r="IC91" s="258"/>
      <c r="ID91" s="258"/>
      <c r="IE91" s="258"/>
      <c r="IF91" s="258"/>
      <c r="IG91" s="258"/>
      <c r="IH91" s="258"/>
      <c r="II91" s="258"/>
      <c r="IJ91" s="258"/>
      <c r="IK91" s="258"/>
      <c r="IL91" s="258"/>
      <c r="IM91" s="258"/>
      <c r="IN91" s="258"/>
      <c r="IO91" s="258"/>
      <c r="IP91" s="258"/>
      <c r="IQ91" s="258"/>
      <c r="IR91" s="258"/>
      <c r="IS91" s="258"/>
      <c r="IT91" s="258"/>
      <c r="IU91" s="258"/>
    </row>
    <row r="92" spans="25:255" ht="1.5" customHeight="1">
      <c r="Y92" s="215"/>
      <c r="AT92" s="215"/>
      <c r="BO92" s="215"/>
      <c r="CF92" s="210"/>
      <c r="CH92" s="234"/>
      <c r="CI92" s="197"/>
      <c r="CJ92" s="197"/>
      <c r="CK92" s="197"/>
      <c r="CL92" s="197"/>
      <c r="CM92" s="197"/>
      <c r="CN92" s="197"/>
      <c r="CO92" s="197"/>
      <c r="CP92" s="197"/>
      <c r="CQ92" s="197"/>
      <c r="CR92" s="197"/>
      <c r="CS92" s="280"/>
      <c r="CT92" s="281"/>
      <c r="CU92" s="281"/>
      <c r="CV92" s="282"/>
      <c r="CW92" s="281"/>
      <c r="CX92" s="281"/>
      <c r="CY92" s="281"/>
      <c r="CZ92" s="225"/>
      <c r="DA92" s="197"/>
      <c r="DB92" s="197"/>
      <c r="DC92" s="197"/>
      <c r="DD92" s="197"/>
      <c r="DE92" s="197"/>
      <c r="DF92" s="197"/>
      <c r="DG92" s="197"/>
      <c r="DH92" s="197"/>
      <c r="DI92" s="197"/>
      <c r="DJ92" s="197"/>
      <c r="DK92" s="235"/>
      <c r="DM92" s="210"/>
      <c r="ED92" s="215"/>
      <c r="FD92" s="258"/>
      <c r="FE92" s="258"/>
      <c r="FF92" s="258"/>
      <c r="FG92" s="258"/>
      <c r="FH92" s="258"/>
      <c r="FI92" s="258"/>
      <c r="FJ92" s="258"/>
      <c r="FK92" s="258"/>
      <c r="FL92" s="258"/>
      <c r="FM92" s="258"/>
      <c r="FN92" s="258"/>
      <c r="FO92" s="258"/>
      <c r="FP92" s="258"/>
      <c r="FQ92" s="258"/>
      <c r="FR92" s="258"/>
      <c r="FS92" s="258"/>
      <c r="FT92" s="258"/>
      <c r="FU92" s="258"/>
      <c r="FV92" s="258"/>
      <c r="FW92" s="258"/>
      <c r="FX92" s="258"/>
      <c r="FY92" s="258"/>
      <c r="FZ92" s="258"/>
      <c r="GA92" s="258"/>
      <c r="GB92" s="258"/>
      <c r="GC92" s="258"/>
      <c r="GD92" s="258"/>
      <c r="GE92" s="258"/>
      <c r="GF92" s="258"/>
      <c r="GG92" s="258"/>
      <c r="GH92" s="258"/>
      <c r="GI92" s="258"/>
      <c r="GJ92" s="258"/>
      <c r="GK92" s="258"/>
      <c r="GL92" s="258"/>
      <c r="GM92" s="258"/>
      <c r="GN92" s="258"/>
      <c r="GO92" s="258"/>
      <c r="GP92" s="258"/>
      <c r="GQ92" s="258"/>
      <c r="GR92" s="258"/>
      <c r="GS92" s="258"/>
      <c r="GT92" s="258"/>
      <c r="GU92" s="258"/>
      <c r="GV92" s="258"/>
      <c r="GW92" s="258"/>
      <c r="GX92" s="258"/>
      <c r="GY92" s="258"/>
      <c r="GZ92" s="258"/>
      <c r="HA92" s="258"/>
      <c r="HB92" s="258"/>
      <c r="HC92" s="258"/>
      <c r="HD92" s="258"/>
      <c r="HE92" s="258"/>
      <c r="HF92" s="258"/>
      <c r="HG92" s="258"/>
      <c r="HH92" s="258"/>
      <c r="HI92" s="258"/>
      <c r="HJ92" s="258"/>
      <c r="HK92" s="258"/>
      <c r="HL92" s="258"/>
      <c r="HM92" s="258"/>
      <c r="HN92" s="258"/>
      <c r="HO92" s="258"/>
      <c r="HP92" s="258"/>
      <c r="HQ92" s="258"/>
      <c r="HR92" s="258"/>
      <c r="HS92" s="258"/>
      <c r="HT92" s="258"/>
      <c r="HU92" s="258"/>
      <c r="HV92" s="258"/>
      <c r="HW92" s="258"/>
      <c r="HX92" s="258"/>
      <c r="HY92" s="258"/>
      <c r="HZ92" s="258"/>
      <c r="IA92" s="258"/>
      <c r="IB92" s="258"/>
      <c r="IC92" s="258"/>
      <c r="ID92" s="258"/>
      <c r="IE92" s="258"/>
      <c r="IF92" s="258"/>
      <c r="IG92" s="258"/>
      <c r="IH92" s="258"/>
      <c r="II92" s="258"/>
      <c r="IJ92" s="258"/>
      <c r="IK92" s="258"/>
      <c r="IL92" s="258"/>
      <c r="IM92" s="258"/>
      <c r="IN92" s="258"/>
      <c r="IO92" s="258"/>
      <c r="IP92" s="258"/>
      <c r="IQ92" s="258"/>
      <c r="IR92" s="258"/>
      <c r="IS92" s="258"/>
      <c r="IT92" s="258"/>
      <c r="IU92" s="258"/>
    </row>
    <row r="93" spans="25:255" ht="1.5" customHeight="1">
      <c r="Y93" s="215"/>
      <c r="AT93" s="215"/>
      <c r="BO93" s="215"/>
      <c r="CF93" s="210"/>
      <c r="CH93" s="234"/>
      <c r="CI93" s="197"/>
      <c r="CJ93" s="197"/>
      <c r="CK93" s="197"/>
      <c r="CL93" s="197"/>
      <c r="CM93" s="197"/>
      <c r="CN93" s="197"/>
      <c r="CO93" s="197"/>
      <c r="CP93" s="197"/>
      <c r="CQ93" s="197"/>
      <c r="CR93" s="197"/>
      <c r="CS93" s="280"/>
      <c r="CT93" s="281"/>
      <c r="CU93" s="281"/>
      <c r="CV93" s="282"/>
      <c r="CW93" s="281"/>
      <c r="CX93" s="281"/>
      <c r="CY93" s="281"/>
      <c r="CZ93" s="225"/>
      <c r="DA93" s="197"/>
      <c r="DB93" s="197"/>
      <c r="DC93" s="197"/>
      <c r="DD93" s="197"/>
      <c r="DE93" s="197"/>
      <c r="DF93" s="197"/>
      <c r="DG93" s="197"/>
      <c r="DH93" s="197"/>
      <c r="DI93" s="197"/>
      <c r="DJ93" s="197"/>
      <c r="DK93" s="235"/>
      <c r="DM93" s="210"/>
      <c r="ED93" s="215"/>
      <c r="FD93" s="258"/>
      <c r="FE93" s="258"/>
      <c r="FF93" s="258"/>
      <c r="FG93" s="258"/>
      <c r="FH93" s="258"/>
      <c r="FI93" s="258"/>
      <c r="FJ93" s="258"/>
      <c r="FK93" s="258"/>
      <c r="FL93" s="258"/>
      <c r="FM93" s="258"/>
      <c r="FN93" s="258"/>
      <c r="FO93" s="258"/>
      <c r="FP93" s="258"/>
      <c r="FQ93" s="258"/>
      <c r="FR93" s="258"/>
      <c r="FS93" s="258"/>
      <c r="FT93" s="258"/>
      <c r="FU93" s="258"/>
      <c r="FV93" s="258"/>
      <c r="FW93" s="258"/>
      <c r="FX93" s="258"/>
      <c r="FY93" s="258"/>
      <c r="FZ93" s="258"/>
      <c r="GA93" s="258"/>
      <c r="GB93" s="258"/>
      <c r="GC93" s="258"/>
      <c r="GD93" s="258"/>
      <c r="GE93" s="258"/>
      <c r="GF93" s="258"/>
      <c r="GG93" s="258"/>
      <c r="GH93" s="258"/>
      <c r="GI93" s="258"/>
      <c r="GJ93" s="258"/>
      <c r="GK93" s="258"/>
      <c r="GL93" s="258"/>
      <c r="GM93" s="258"/>
      <c r="GN93" s="258"/>
      <c r="GO93" s="258"/>
      <c r="GP93" s="258"/>
      <c r="GQ93" s="258"/>
      <c r="GR93" s="258"/>
      <c r="GS93" s="258"/>
      <c r="GT93" s="258"/>
      <c r="GU93" s="258"/>
      <c r="GV93" s="258"/>
      <c r="GW93" s="258"/>
      <c r="GX93" s="258"/>
      <c r="GY93" s="258"/>
      <c r="GZ93" s="258"/>
      <c r="HA93" s="258"/>
      <c r="HB93" s="258"/>
      <c r="HC93" s="258"/>
      <c r="HD93" s="258"/>
      <c r="HE93" s="258"/>
      <c r="HF93" s="258"/>
      <c r="HG93" s="258"/>
      <c r="HH93" s="258"/>
      <c r="HI93" s="258"/>
      <c r="HJ93" s="258"/>
      <c r="HK93" s="258"/>
      <c r="HL93" s="258"/>
      <c r="HM93" s="258"/>
      <c r="HN93" s="258"/>
      <c r="HO93" s="258"/>
      <c r="HP93" s="258"/>
      <c r="HQ93" s="258"/>
      <c r="HR93" s="258"/>
      <c r="HS93" s="258"/>
      <c r="HT93" s="258"/>
      <c r="HU93" s="258"/>
      <c r="HV93" s="258"/>
      <c r="HW93" s="258"/>
      <c r="HX93" s="258"/>
      <c r="HY93" s="258"/>
      <c r="HZ93" s="258"/>
      <c r="IA93" s="258"/>
      <c r="IB93" s="258"/>
      <c r="IC93" s="258"/>
      <c r="ID93" s="258"/>
      <c r="IE93" s="258"/>
      <c r="IF93" s="258"/>
      <c r="IG93" s="258"/>
      <c r="IH93" s="258"/>
      <c r="II93" s="258"/>
      <c r="IJ93" s="258"/>
      <c r="IK93" s="258"/>
      <c r="IL93" s="258"/>
      <c r="IM93" s="258"/>
      <c r="IN93" s="258"/>
      <c r="IO93" s="258"/>
      <c r="IP93" s="258"/>
      <c r="IQ93" s="258"/>
      <c r="IR93" s="258"/>
      <c r="IS93" s="258"/>
      <c r="IT93" s="258"/>
      <c r="IU93" s="258"/>
    </row>
    <row r="94" spans="25:255" ht="1.5" customHeight="1">
      <c r="Y94" s="215"/>
      <c r="AT94" s="215"/>
      <c r="BO94" s="215"/>
      <c r="CF94" s="210"/>
      <c r="CH94" s="234"/>
      <c r="CI94" s="197"/>
      <c r="CJ94" s="197"/>
      <c r="CK94" s="197"/>
      <c r="CL94" s="197"/>
      <c r="CM94" s="197"/>
      <c r="CN94" s="197"/>
      <c r="CO94" s="197"/>
      <c r="CP94" s="197"/>
      <c r="CQ94" s="197"/>
      <c r="CR94" s="197"/>
      <c r="CS94" s="280"/>
      <c r="CT94" s="281"/>
      <c r="CU94" s="281"/>
      <c r="CV94" s="282"/>
      <c r="CW94" s="281"/>
      <c r="CX94" s="281"/>
      <c r="CY94" s="281"/>
      <c r="CZ94" s="225"/>
      <c r="DA94" s="197"/>
      <c r="DB94" s="197"/>
      <c r="DC94" s="197"/>
      <c r="DD94" s="197"/>
      <c r="DE94" s="197"/>
      <c r="DF94" s="197"/>
      <c r="DG94" s="197"/>
      <c r="DH94" s="197"/>
      <c r="DI94" s="197"/>
      <c r="DJ94" s="197"/>
      <c r="DK94" s="235"/>
      <c r="DM94" s="210"/>
      <c r="ED94" s="215"/>
      <c r="FD94" s="258"/>
      <c r="FE94" s="258"/>
      <c r="FF94" s="258"/>
      <c r="FG94" s="258"/>
      <c r="FH94" s="258"/>
      <c r="FI94" s="258"/>
      <c r="FJ94" s="258"/>
      <c r="FK94" s="258"/>
      <c r="FL94" s="258"/>
      <c r="FM94" s="258"/>
      <c r="FN94" s="258"/>
      <c r="FO94" s="258"/>
      <c r="FP94" s="258"/>
      <c r="FQ94" s="258"/>
      <c r="FR94" s="258"/>
      <c r="FS94" s="258"/>
      <c r="FT94" s="258"/>
      <c r="FU94" s="258"/>
      <c r="FV94" s="258"/>
      <c r="FW94" s="258"/>
      <c r="FX94" s="258"/>
      <c r="FY94" s="258"/>
      <c r="FZ94" s="258"/>
      <c r="GA94" s="258"/>
      <c r="GB94" s="258"/>
      <c r="GC94" s="258"/>
      <c r="GD94" s="258"/>
      <c r="GE94" s="258"/>
      <c r="GF94" s="258"/>
      <c r="GG94" s="258"/>
      <c r="GH94" s="258"/>
      <c r="GI94" s="258"/>
      <c r="GJ94" s="258"/>
      <c r="GK94" s="258"/>
      <c r="GL94" s="258"/>
      <c r="GM94" s="258"/>
      <c r="GN94" s="258"/>
      <c r="GO94" s="258"/>
      <c r="GP94" s="258"/>
      <c r="GQ94" s="258"/>
      <c r="GR94" s="258"/>
      <c r="GS94" s="258"/>
      <c r="GT94" s="258"/>
      <c r="GU94" s="258"/>
      <c r="GV94" s="258"/>
      <c r="GW94" s="258"/>
      <c r="GX94" s="258"/>
      <c r="GY94" s="258"/>
      <c r="GZ94" s="258"/>
      <c r="HA94" s="258"/>
      <c r="HB94" s="258"/>
      <c r="HC94" s="258"/>
      <c r="HD94" s="258"/>
      <c r="HE94" s="258"/>
      <c r="HF94" s="258"/>
      <c r="HG94" s="258"/>
      <c r="HH94" s="258"/>
      <c r="HI94" s="258"/>
      <c r="HJ94" s="258"/>
      <c r="HK94" s="258"/>
      <c r="HL94" s="258"/>
      <c r="HM94" s="258"/>
      <c r="HN94" s="258"/>
      <c r="HO94" s="258"/>
      <c r="HP94" s="258"/>
      <c r="HQ94" s="258"/>
      <c r="HR94" s="258"/>
      <c r="HS94" s="258"/>
      <c r="HT94" s="258"/>
      <c r="HU94" s="258"/>
      <c r="HV94" s="258"/>
      <c r="HW94" s="258"/>
      <c r="HX94" s="258"/>
      <c r="HY94" s="258"/>
      <c r="HZ94" s="258"/>
      <c r="IA94" s="258"/>
      <c r="IB94" s="258"/>
      <c r="IC94" s="258"/>
      <c r="ID94" s="258"/>
      <c r="IE94" s="258"/>
      <c r="IF94" s="258"/>
      <c r="IG94" s="258"/>
      <c r="IH94" s="258"/>
      <c r="II94" s="258"/>
      <c r="IJ94" s="258"/>
      <c r="IK94" s="258"/>
      <c r="IL94" s="258"/>
      <c r="IM94" s="258"/>
      <c r="IN94" s="258"/>
      <c r="IO94" s="258"/>
      <c r="IP94" s="258"/>
      <c r="IQ94" s="258"/>
      <c r="IR94" s="258"/>
      <c r="IS94" s="258"/>
      <c r="IT94" s="258"/>
      <c r="IU94" s="258"/>
    </row>
    <row r="95" spans="25:255" ht="1.5" customHeight="1">
      <c r="Y95" s="215"/>
      <c r="AT95" s="215"/>
      <c r="BO95" s="215"/>
      <c r="CF95" s="210"/>
      <c r="CH95" s="234"/>
      <c r="CI95" s="197"/>
      <c r="CJ95" s="197"/>
      <c r="CK95" s="197"/>
      <c r="CL95" s="197"/>
      <c r="CM95" s="197"/>
      <c r="CN95" s="197"/>
      <c r="CO95" s="197"/>
      <c r="CP95" s="197"/>
      <c r="CQ95" s="197"/>
      <c r="CR95" s="197"/>
      <c r="CS95" s="280"/>
      <c r="CT95" s="281"/>
      <c r="CU95" s="281"/>
      <c r="CV95" s="282"/>
      <c r="CW95" s="281"/>
      <c r="CX95" s="281"/>
      <c r="CY95" s="281"/>
      <c r="CZ95" s="225"/>
      <c r="DA95" s="197"/>
      <c r="DB95" s="197"/>
      <c r="DC95" s="197"/>
      <c r="DD95" s="197"/>
      <c r="DE95" s="197"/>
      <c r="DF95" s="197"/>
      <c r="DG95" s="197"/>
      <c r="DH95" s="197"/>
      <c r="DI95" s="197"/>
      <c r="DJ95" s="197"/>
      <c r="DK95" s="235"/>
      <c r="DM95" s="210"/>
      <c r="ED95" s="215"/>
      <c r="FD95" s="258"/>
      <c r="FE95" s="258"/>
      <c r="FF95" s="258"/>
      <c r="FG95" s="258"/>
      <c r="FH95" s="258"/>
      <c r="FI95" s="258"/>
      <c r="FJ95" s="258"/>
      <c r="FK95" s="258"/>
      <c r="FL95" s="258"/>
      <c r="FM95" s="258"/>
      <c r="FN95" s="258"/>
      <c r="FO95" s="258"/>
      <c r="FP95" s="258"/>
      <c r="FQ95" s="258"/>
      <c r="FR95" s="258"/>
      <c r="FS95" s="258"/>
      <c r="FT95" s="258"/>
      <c r="FU95" s="258"/>
      <c r="FV95" s="258"/>
      <c r="FW95" s="258"/>
      <c r="FX95" s="258"/>
      <c r="FY95" s="258"/>
      <c r="FZ95" s="258"/>
      <c r="GA95" s="258"/>
      <c r="GB95" s="258"/>
      <c r="GC95" s="258"/>
      <c r="GD95" s="258"/>
      <c r="GE95" s="258"/>
      <c r="GF95" s="258"/>
      <c r="GG95" s="258"/>
      <c r="GH95" s="258"/>
      <c r="GI95" s="258"/>
      <c r="GJ95" s="258"/>
      <c r="GK95" s="258"/>
      <c r="GL95" s="258"/>
      <c r="GM95" s="258"/>
      <c r="GN95" s="258"/>
      <c r="GO95" s="258"/>
      <c r="GP95" s="258"/>
      <c r="GQ95" s="258"/>
      <c r="GR95" s="258"/>
      <c r="GS95" s="258"/>
      <c r="GT95" s="258"/>
      <c r="GU95" s="258"/>
      <c r="GV95" s="258"/>
      <c r="GW95" s="258"/>
      <c r="GX95" s="258"/>
      <c r="GY95" s="258"/>
      <c r="GZ95" s="258"/>
      <c r="HA95" s="258"/>
      <c r="HB95" s="258"/>
      <c r="HC95" s="258"/>
      <c r="HD95" s="258"/>
      <c r="HE95" s="258"/>
      <c r="HF95" s="258"/>
      <c r="HG95" s="258"/>
      <c r="HH95" s="258"/>
      <c r="HI95" s="258"/>
      <c r="HJ95" s="258"/>
      <c r="HK95" s="258"/>
      <c r="HL95" s="258"/>
      <c r="HM95" s="258"/>
      <c r="HN95" s="258"/>
      <c r="HO95" s="258"/>
      <c r="HP95" s="258"/>
      <c r="HQ95" s="258"/>
      <c r="HR95" s="258"/>
      <c r="HS95" s="258"/>
      <c r="HT95" s="258"/>
      <c r="HU95" s="258"/>
      <c r="HV95" s="258"/>
      <c r="HW95" s="258"/>
      <c r="HX95" s="258"/>
      <c r="HY95" s="258"/>
      <c r="HZ95" s="258"/>
      <c r="IA95" s="258"/>
      <c r="IB95" s="258"/>
      <c r="IC95" s="258"/>
      <c r="ID95" s="258"/>
      <c r="IE95" s="258"/>
      <c r="IF95" s="258"/>
      <c r="IG95" s="258"/>
      <c r="IH95" s="258"/>
      <c r="II95" s="258"/>
      <c r="IJ95" s="258"/>
      <c r="IK95" s="258"/>
      <c r="IL95" s="258"/>
      <c r="IM95" s="258"/>
      <c r="IN95" s="258"/>
      <c r="IO95" s="258"/>
      <c r="IP95" s="258"/>
      <c r="IQ95" s="258"/>
      <c r="IR95" s="258"/>
      <c r="IS95" s="258"/>
      <c r="IT95" s="258"/>
      <c r="IU95" s="258"/>
    </row>
    <row r="96" spans="25:255" ht="1.5" customHeight="1">
      <c r="Y96" s="215"/>
      <c r="AT96" s="215"/>
      <c r="BO96" s="215"/>
      <c r="CF96" s="210"/>
      <c r="CH96" s="234"/>
      <c r="CI96" s="197"/>
      <c r="CJ96" s="197"/>
      <c r="CK96" s="197"/>
      <c r="CL96" s="197"/>
      <c r="CM96" s="197"/>
      <c r="CN96" s="197"/>
      <c r="CO96" s="197"/>
      <c r="CP96" s="197"/>
      <c r="CQ96" s="197"/>
      <c r="CR96" s="197"/>
      <c r="CS96" s="280"/>
      <c r="CT96" s="281"/>
      <c r="CU96" s="281"/>
      <c r="CV96" s="282"/>
      <c r="CW96" s="281"/>
      <c r="CX96" s="281"/>
      <c r="CY96" s="281"/>
      <c r="CZ96" s="225"/>
      <c r="DA96" s="197"/>
      <c r="DB96" s="197"/>
      <c r="DC96" s="197"/>
      <c r="DD96" s="197"/>
      <c r="DE96" s="197"/>
      <c r="DF96" s="197"/>
      <c r="DG96" s="197"/>
      <c r="DH96" s="197"/>
      <c r="DI96" s="197"/>
      <c r="DJ96" s="197"/>
      <c r="DK96" s="235"/>
      <c r="DM96" s="210"/>
      <c r="ED96" s="215"/>
      <c r="FD96" s="258"/>
      <c r="FE96" s="258"/>
      <c r="FF96" s="258"/>
      <c r="FG96" s="258"/>
      <c r="FH96" s="258"/>
      <c r="FI96" s="258"/>
      <c r="FJ96" s="258"/>
      <c r="FK96" s="258"/>
      <c r="FL96" s="258"/>
      <c r="FM96" s="258"/>
      <c r="FN96" s="258"/>
      <c r="FO96" s="258"/>
      <c r="FP96" s="258"/>
      <c r="FQ96" s="258"/>
      <c r="FR96" s="258"/>
      <c r="FS96" s="258"/>
      <c r="FT96" s="258"/>
      <c r="FU96" s="258"/>
      <c r="FV96" s="258"/>
      <c r="FW96" s="258"/>
      <c r="FX96" s="258"/>
      <c r="FY96" s="258"/>
      <c r="FZ96" s="258"/>
      <c r="GA96" s="258"/>
      <c r="GB96" s="258"/>
      <c r="GC96" s="258"/>
      <c r="GD96" s="258"/>
      <c r="GE96" s="258"/>
      <c r="GF96" s="258"/>
      <c r="GG96" s="258"/>
      <c r="GH96" s="258"/>
      <c r="GI96" s="258"/>
      <c r="GJ96" s="258"/>
      <c r="GK96" s="258"/>
      <c r="GL96" s="258"/>
      <c r="GM96" s="258"/>
      <c r="GN96" s="258"/>
      <c r="GO96" s="258"/>
      <c r="GP96" s="258"/>
      <c r="GQ96" s="258"/>
      <c r="GR96" s="258"/>
      <c r="GS96" s="258"/>
      <c r="GT96" s="258"/>
      <c r="GU96" s="258"/>
      <c r="GV96" s="258"/>
      <c r="GW96" s="258"/>
      <c r="GX96" s="258"/>
      <c r="GY96" s="258"/>
      <c r="GZ96" s="258"/>
      <c r="HA96" s="258"/>
      <c r="HB96" s="258"/>
      <c r="HC96" s="258"/>
      <c r="HD96" s="258"/>
      <c r="HE96" s="258"/>
      <c r="HF96" s="258"/>
      <c r="HG96" s="258"/>
      <c r="HH96" s="258"/>
      <c r="HI96" s="258"/>
      <c r="HJ96" s="258"/>
      <c r="HK96" s="258"/>
      <c r="HL96" s="258"/>
      <c r="HM96" s="258"/>
      <c r="HN96" s="258"/>
      <c r="HO96" s="258"/>
      <c r="HP96" s="258"/>
      <c r="HQ96" s="258"/>
      <c r="HR96" s="258"/>
      <c r="HS96" s="258"/>
      <c r="HT96" s="258"/>
      <c r="HU96" s="258"/>
      <c r="HV96" s="258"/>
      <c r="HW96" s="258"/>
      <c r="HX96" s="258"/>
      <c r="HY96" s="258"/>
      <c r="HZ96" s="258"/>
      <c r="IA96" s="258"/>
      <c r="IB96" s="258"/>
      <c r="IC96" s="258"/>
      <c r="ID96" s="258"/>
      <c r="IE96" s="258"/>
      <c r="IF96" s="258"/>
      <c r="IG96" s="258"/>
      <c r="IH96" s="258"/>
      <c r="II96" s="258"/>
      <c r="IJ96" s="258"/>
      <c r="IK96" s="258"/>
      <c r="IL96" s="258"/>
      <c r="IM96" s="258"/>
      <c r="IN96" s="258"/>
      <c r="IO96" s="258"/>
      <c r="IP96" s="258"/>
      <c r="IQ96" s="258"/>
      <c r="IR96" s="258"/>
      <c r="IS96" s="258"/>
      <c r="IT96" s="258"/>
      <c r="IU96" s="258"/>
    </row>
    <row r="97" spans="25:255" ht="1.5" customHeight="1">
      <c r="Y97" s="215"/>
      <c r="AT97" s="215"/>
      <c r="BO97" s="215"/>
      <c r="CF97" s="210"/>
      <c r="CH97" s="234"/>
      <c r="CI97" s="197"/>
      <c r="CJ97" s="197"/>
      <c r="CK97" s="197"/>
      <c r="CL97" s="197"/>
      <c r="CM97" s="197"/>
      <c r="CN97" s="197"/>
      <c r="CO97" s="197"/>
      <c r="CP97" s="197"/>
      <c r="CQ97" s="197"/>
      <c r="CR97" s="197"/>
      <c r="CS97" s="280"/>
      <c r="CT97" s="281"/>
      <c r="CU97" s="281"/>
      <c r="CV97" s="282"/>
      <c r="CW97" s="281"/>
      <c r="CX97" s="281"/>
      <c r="CY97" s="281"/>
      <c r="CZ97" s="225"/>
      <c r="DA97" s="197"/>
      <c r="DB97" s="197"/>
      <c r="DC97" s="197"/>
      <c r="DD97" s="197"/>
      <c r="DE97" s="197"/>
      <c r="DF97" s="197"/>
      <c r="DG97" s="197"/>
      <c r="DH97" s="197"/>
      <c r="DI97" s="197"/>
      <c r="DJ97" s="197"/>
      <c r="DK97" s="235"/>
      <c r="DM97" s="210"/>
      <c r="ED97" s="215"/>
      <c r="FD97" s="258"/>
      <c r="FE97" s="258"/>
      <c r="FF97" s="258"/>
      <c r="FG97" s="258"/>
      <c r="FH97" s="258"/>
      <c r="FI97" s="258"/>
      <c r="FJ97" s="258"/>
      <c r="FK97" s="258"/>
      <c r="FL97" s="258"/>
      <c r="FM97" s="258"/>
      <c r="FN97" s="258"/>
      <c r="FO97" s="258"/>
      <c r="FP97" s="258"/>
      <c r="FQ97" s="258"/>
      <c r="FR97" s="258"/>
      <c r="FS97" s="258"/>
      <c r="FT97" s="258"/>
      <c r="FU97" s="258"/>
      <c r="FV97" s="258"/>
      <c r="FW97" s="258"/>
      <c r="FX97" s="258"/>
      <c r="FY97" s="258"/>
      <c r="FZ97" s="258"/>
      <c r="GA97" s="258"/>
      <c r="GB97" s="258"/>
      <c r="GC97" s="258"/>
      <c r="GD97" s="258"/>
      <c r="GE97" s="258"/>
      <c r="GF97" s="258"/>
      <c r="GG97" s="258"/>
      <c r="GH97" s="258"/>
      <c r="GI97" s="258"/>
      <c r="GJ97" s="258"/>
      <c r="GK97" s="258"/>
      <c r="GL97" s="258"/>
      <c r="GM97" s="258"/>
      <c r="GN97" s="258"/>
      <c r="GO97" s="258"/>
      <c r="GP97" s="258"/>
      <c r="GQ97" s="258"/>
      <c r="GR97" s="258"/>
      <c r="GS97" s="258"/>
      <c r="GT97" s="258"/>
      <c r="GU97" s="258"/>
      <c r="GV97" s="258"/>
      <c r="GW97" s="258"/>
      <c r="GX97" s="258"/>
      <c r="GY97" s="258"/>
      <c r="GZ97" s="258"/>
      <c r="HA97" s="258"/>
      <c r="HB97" s="258"/>
      <c r="HC97" s="258"/>
      <c r="HD97" s="258"/>
      <c r="HE97" s="258"/>
      <c r="HF97" s="258"/>
      <c r="HG97" s="258"/>
      <c r="HH97" s="258"/>
      <c r="HI97" s="258"/>
      <c r="HJ97" s="258"/>
      <c r="HK97" s="258"/>
      <c r="HL97" s="258"/>
      <c r="HM97" s="258"/>
      <c r="HN97" s="258"/>
      <c r="HO97" s="258"/>
      <c r="HP97" s="258"/>
      <c r="HQ97" s="258"/>
      <c r="HR97" s="258"/>
      <c r="HS97" s="258"/>
      <c r="HT97" s="258"/>
      <c r="HU97" s="258"/>
      <c r="HV97" s="258"/>
      <c r="HW97" s="258"/>
      <c r="HX97" s="258"/>
      <c r="HY97" s="258"/>
      <c r="HZ97" s="258"/>
      <c r="IA97" s="258"/>
      <c r="IB97" s="258"/>
      <c r="IC97" s="258"/>
      <c r="ID97" s="258"/>
      <c r="IE97" s="258"/>
      <c r="IF97" s="258"/>
      <c r="IG97" s="258"/>
      <c r="IH97" s="258"/>
      <c r="II97" s="258"/>
      <c r="IJ97" s="258"/>
      <c r="IK97" s="258"/>
      <c r="IL97" s="258"/>
      <c r="IM97" s="258"/>
      <c r="IN97" s="258"/>
      <c r="IO97" s="258"/>
      <c r="IP97" s="258"/>
      <c r="IQ97" s="258"/>
      <c r="IR97" s="258"/>
      <c r="IS97" s="258"/>
      <c r="IT97" s="258"/>
      <c r="IU97" s="258"/>
    </row>
    <row r="98" spans="25:255" ht="1.5" customHeight="1">
      <c r="Y98" s="215"/>
      <c r="AT98" s="215"/>
      <c r="BO98" s="215"/>
      <c r="CF98" s="210"/>
      <c r="CH98" s="234"/>
      <c r="CI98" s="197"/>
      <c r="CJ98" s="197"/>
      <c r="CK98" s="197"/>
      <c r="CL98" s="197"/>
      <c r="CM98" s="197"/>
      <c r="CN98" s="197"/>
      <c r="CO98" s="197"/>
      <c r="CP98" s="197"/>
      <c r="CQ98" s="197"/>
      <c r="CR98" s="197"/>
      <c r="CS98" s="280"/>
      <c r="CT98" s="281"/>
      <c r="CU98" s="281"/>
      <c r="CV98" s="282"/>
      <c r="CW98" s="281"/>
      <c r="CX98" s="281"/>
      <c r="CY98" s="281"/>
      <c r="CZ98" s="225"/>
      <c r="DA98" s="197"/>
      <c r="DB98" s="197"/>
      <c r="DC98" s="197"/>
      <c r="DD98" s="197"/>
      <c r="DE98" s="197"/>
      <c r="DF98" s="197"/>
      <c r="DG98" s="197"/>
      <c r="DH98" s="197"/>
      <c r="DI98" s="197"/>
      <c r="DJ98" s="197"/>
      <c r="DK98" s="235"/>
      <c r="DM98" s="210"/>
      <c r="ED98" s="215"/>
      <c r="FD98" s="258"/>
      <c r="FE98" s="258"/>
      <c r="FF98" s="258"/>
      <c r="FG98" s="258"/>
      <c r="FH98" s="258"/>
      <c r="FI98" s="258"/>
      <c r="FJ98" s="258"/>
      <c r="FK98" s="258"/>
      <c r="FL98" s="258"/>
      <c r="FM98" s="258"/>
      <c r="FN98" s="258"/>
      <c r="FO98" s="258"/>
      <c r="FP98" s="258"/>
      <c r="FQ98" s="258"/>
      <c r="FR98" s="258"/>
      <c r="FS98" s="258"/>
      <c r="FT98" s="258"/>
      <c r="FU98" s="258"/>
      <c r="FV98" s="258"/>
      <c r="FW98" s="258"/>
      <c r="FX98" s="258"/>
      <c r="FY98" s="258"/>
      <c r="FZ98" s="258"/>
      <c r="GA98" s="258"/>
      <c r="GB98" s="258"/>
      <c r="GC98" s="258"/>
      <c r="GD98" s="258"/>
      <c r="GE98" s="258"/>
      <c r="GF98" s="258"/>
      <c r="GG98" s="258"/>
      <c r="GH98" s="258"/>
      <c r="GI98" s="258"/>
      <c r="GJ98" s="258"/>
      <c r="GK98" s="258"/>
      <c r="GL98" s="258"/>
      <c r="GM98" s="258"/>
      <c r="GN98" s="258"/>
      <c r="GO98" s="258"/>
      <c r="GP98" s="258"/>
      <c r="GQ98" s="258"/>
      <c r="GR98" s="258"/>
      <c r="GS98" s="258"/>
      <c r="GT98" s="258"/>
      <c r="GU98" s="258"/>
      <c r="GV98" s="258"/>
      <c r="GW98" s="258"/>
      <c r="GX98" s="258"/>
      <c r="GY98" s="258"/>
      <c r="GZ98" s="258"/>
      <c r="HA98" s="258"/>
      <c r="HB98" s="258"/>
      <c r="HC98" s="258"/>
      <c r="HD98" s="258"/>
      <c r="HE98" s="258"/>
      <c r="HF98" s="258"/>
      <c r="HG98" s="258"/>
      <c r="HH98" s="258"/>
      <c r="HI98" s="258"/>
      <c r="HJ98" s="258"/>
      <c r="HK98" s="258"/>
      <c r="HL98" s="258"/>
      <c r="HM98" s="258"/>
      <c r="HN98" s="258"/>
      <c r="HO98" s="258"/>
      <c r="HP98" s="258"/>
      <c r="HQ98" s="258"/>
      <c r="HR98" s="258"/>
      <c r="HS98" s="258"/>
      <c r="HT98" s="258"/>
      <c r="HU98" s="258"/>
      <c r="HV98" s="258"/>
      <c r="HW98" s="258"/>
      <c r="HX98" s="258"/>
      <c r="HY98" s="258"/>
      <c r="HZ98" s="258"/>
      <c r="IA98" s="258"/>
      <c r="IB98" s="258"/>
      <c r="IC98" s="258"/>
      <c r="ID98" s="258"/>
      <c r="IE98" s="258"/>
      <c r="IF98" s="258"/>
      <c r="IG98" s="258"/>
      <c r="IH98" s="258"/>
      <c r="II98" s="258"/>
      <c r="IJ98" s="258"/>
      <c r="IK98" s="258"/>
      <c r="IL98" s="258"/>
      <c r="IM98" s="258"/>
      <c r="IN98" s="258"/>
      <c r="IO98" s="258"/>
      <c r="IP98" s="258"/>
      <c r="IQ98" s="258"/>
      <c r="IR98" s="258"/>
      <c r="IS98" s="258"/>
      <c r="IT98" s="258"/>
      <c r="IU98" s="258"/>
    </row>
    <row r="99" spans="25:255" ht="1.5" customHeight="1">
      <c r="Y99" s="215"/>
      <c r="AT99" s="215"/>
      <c r="BO99" s="215"/>
      <c r="CF99" s="210"/>
      <c r="CH99" s="234"/>
      <c r="CI99" s="197"/>
      <c r="CJ99" s="197"/>
      <c r="CK99" s="197"/>
      <c r="CL99" s="197"/>
      <c r="CM99" s="197"/>
      <c r="CN99" s="197"/>
      <c r="CO99" s="197"/>
      <c r="CP99" s="197"/>
      <c r="CQ99" s="197"/>
      <c r="CR99" s="197"/>
      <c r="CS99" s="280"/>
      <c r="CT99" s="281"/>
      <c r="CU99" s="281"/>
      <c r="CV99" s="282"/>
      <c r="CW99" s="281"/>
      <c r="CX99" s="281"/>
      <c r="CY99" s="281"/>
      <c r="CZ99" s="225"/>
      <c r="DA99" s="197"/>
      <c r="DB99" s="197"/>
      <c r="DC99" s="197"/>
      <c r="DD99" s="197"/>
      <c r="DE99" s="197"/>
      <c r="DF99" s="197"/>
      <c r="DG99" s="197"/>
      <c r="DH99" s="197"/>
      <c r="DI99" s="197"/>
      <c r="DJ99" s="197"/>
      <c r="DK99" s="235"/>
      <c r="DM99" s="210"/>
      <c r="ED99" s="215"/>
      <c r="FD99" s="258"/>
      <c r="FE99" s="258"/>
      <c r="FF99" s="258"/>
      <c r="FG99" s="258"/>
      <c r="FH99" s="258"/>
      <c r="FI99" s="258"/>
      <c r="FJ99" s="258"/>
      <c r="FK99" s="258"/>
      <c r="FL99" s="258"/>
      <c r="FM99" s="258"/>
      <c r="FN99" s="258"/>
      <c r="FO99" s="258"/>
      <c r="FP99" s="258"/>
      <c r="FQ99" s="258"/>
      <c r="FR99" s="258"/>
      <c r="FS99" s="258"/>
      <c r="FT99" s="258"/>
      <c r="FU99" s="258"/>
      <c r="FV99" s="258"/>
      <c r="FW99" s="258"/>
      <c r="FX99" s="258"/>
      <c r="FY99" s="258"/>
      <c r="FZ99" s="258"/>
      <c r="GA99" s="258"/>
      <c r="GB99" s="258"/>
      <c r="GC99" s="258"/>
      <c r="GD99" s="258"/>
      <c r="GE99" s="258"/>
      <c r="GF99" s="258"/>
      <c r="GG99" s="258"/>
      <c r="GH99" s="258"/>
      <c r="GI99" s="258"/>
      <c r="GJ99" s="258"/>
      <c r="GK99" s="258"/>
      <c r="GL99" s="258"/>
      <c r="GM99" s="258"/>
      <c r="GN99" s="258"/>
      <c r="GO99" s="258"/>
      <c r="GP99" s="258"/>
      <c r="GQ99" s="258"/>
      <c r="GR99" s="258"/>
      <c r="GS99" s="258"/>
      <c r="GT99" s="258"/>
      <c r="GU99" s="258"/>
      <c r="GV99" s="258"/>
      <c r="GW99" s="258"/>
      <c r="GX99" s="258"/>
      <c r="GY99" s="258"/>
      <c r="GZ99" s="258"/>
      <c r="HA99" s="258"/>
      <c r="HB99" s="258"/>
      <c r="HC99" s="258"/>
      <c r="HD99" s="258"/>
      <c r="HE99" s="258"/>
      <c r="HF99" s="258"/>
      <c r="HG99" s="258"/>
      <c r="HH99" s="258"/>
      <c r="HI99" s="258"/>
      <c r="HJ99" s="258"/>
      <c r="HK99" s="258"/>
      <c r="HL99" s="258"/>
      <c r="HM99" s="258"/>
      <c r="HN99" s="258"/>
      <c r="HO99" s="258"/>
      <c r="HP99" s="258"/>
      <c r="HQ99" s="258"/>
      <c r="HR99" s="258"/>
      <c r="HS99" s="258"/>
      <c r="HT99" s="258"/>
      <c r="HU99" s="258"/>
      <c r="HV99" s="258"/>
      <c r="HW99" s="258"/>
      <c r="HX99" s="258"/>
      <c r="HY99" s="258"/>
      <c r="HZ99" s="258"/>
      <c r="IA99" s="258"/>
      <c r="IB99" s="258"/>
      <c r="IC99" s="258"/>
      <c r="ID99" s="258"/>
      <c r="IE99" s="258"/>
      <c r="IF99" s="258"/>
      <c r="IG99" s="258"/>
      <c r="IH99" s="258"/>
      <c r="II99" s="258"/>
      <c r="IJ99" s="258"/>
      <c r="IK99" s="258"/>
      <c r="IL99" s="258"/>
      <c r="IM99" s="258"/>
      <c r="IN99" s="258"/>
      <c r="IO99" s="258"/>
      <c r="IP99" s="258"/>
      <c r="IQ99" s="258"/>
      <c r="IR99" s="258"/>
      <c r="IS99" s="258"/>
      <c r="IT99" s="258"/>
      <c r="IU99" s="258"/>
    </row>
    <row r="100" spans="25:255" ht="1.5" customHeight="1">
      <c r="Y100" s="215"/>
      <c r="AT100" s="215"/>
      <c r="BO100" s="215"/>
      <c r="CF100" s="210"/>
      <c r="CH100" s="234"/>
      <c r="CI100" s="197"/>
      <c r="CJ100" s="197"/>
      <c r="CK100" s="197"/>
      <c r="CL100" s="197"/>
      <c r="CM100" s="197"/>
      <c r="CN100" s="197"/>
      <c r="CO100" s="197"/>
      <c r="CP100" s="197"/>
      <c r="CQ100" s="197"/>
      <c r="CR100" s="197"/>
      <c r="CS100" s="280"/>
      <c r="CT100" s="281"/>
      <c r="CU100" s="281"/>
      <c r="CV100" s="282"/>
      <c r="CW100" s="281"/>
      <c r="CX100" s="281"/>
      <c r="CY100" s="281"/>
      <c r="CZ100" s="225"/>
      <c r="DA100" s="197"/>
      <c r="DB100" s="197"/>
      <c r="DC100" s="197"/>
      <c r="DD100" s="197"/>
      <c r="DE100" s="197"/>
      <c r="DF100" s="197"/>
      <c r="DG100" s="197"/>
      <c r="DH100" s="197"/>
      <c r="DI100" s="197"/>
      <c r="DJ100" s="197"/>
      <c r="DK100" s="235"/>
      <c r="DM100" s="210"/>
      <c r="ED100" s="215"/>
      <c r="FD100" s="258"/>
      <c r="FE100" s="258"/>
      <c r="FF100" s="258"/>
      <c r="FG100" s="258"/>
      <c r="FH100" s="258"/>
      <c r="FI100" s="258"/>
      <c r="FJ100" s="258"/>
      <c r="FK100" s="258"/>
      <c r="FL100" s="258"/>
      <c r="FM100" s="258"/>
      <c r="FN100" s="258"/>
      <c r="FO100" s="258"/>
      <c r="FP100" s="258"/>
      <c r="FQ100" s="258"/>
      <c r="FR100" s="258"/>
      <c r="FS100" s="258"/>
      <c r="FT100" s="258"/>
      <c r="FU100" s="258"/>
      <c r="FV100" s="258"/>
      <c r="FW100" s="258"/>
      <c r="FX100" s="258"/>
      <c r="FY100" s="258"/>
      <c r="FZ100" s="258"/>
      <c r="GA100" s="258"/>
      <c r="GB100" s="258"/>
      <c r="GC100" s="258"/>
      <c r="GD100" s="258"/>
      <c r="GE100" s="258"/>
      <c r="GF100" s="258"/>
      <c r="GG100" s="258"/>
      <c r="GH100" s="258"/>
      <c r="GI100" s="258"/>
      <c r="GJ100" s="258"/>
      <c r="GK100" s="258"/>
      <c r="GL100" s="258"/>
      <c r="GM100" s="258"/>
      <c r="GN100" s="258"/>
      <c r="GO100" s="258"/>
      <c r="GP100" s="258"/>
      <c r="GQ100" s="258"/>
      <c r="GR100" s="258"/>
      <c r="GS100" s="258"/>
      <c r="GT100" s="258"/>
      <c r="GU100" s="258"/>
      <c r="GV100" s="258"/>
      <c r="GW100" s="258"/>
      <c r="GX100" s="258"/>
      <c r="GY100" s="258"/>
      <c r="GZ100" s="258"/>
      <c r="HA100" s="258"/>
      <c r="HB100" s="258"/>
      <c r="HC100" s="258"/>
      <c r="HD100" s="258"/>
      <c r="HE100" s="258"/>
      <c r="HF100" s="258"/>
      <c r="HG100" s="258"/>
      <c r="HH100" s="258"/>
      <c r="HI100" s="258"/>
      <c r="HJ100" s="258"/>
      <c r="HK100" s="258"/>
      <c r="HL100" s="258"/>
      <c r="HM100" s="258"/>
      <c r="HN100" s="258"/>
      <c r="HO100" s="258"/>
      <c r="HP100" s="258"/>
      <c r="HQ100" s="258"/>
      <c r="HR100" s="258"/>
      <c r="HS100" s="258"/>
      <c r="HT100" s="258"/>
      <c r="HU100" s="258"/>
      <c r="HV100" s="258"/>
      <c r="HW100" s="258"/>
      <c r="HX100" s="258"/>
      <c r="HY100" s="258"/>
      <c r="HZ100" s="258"/>
      <c r="IA100" s="258"/>
      <c r="IB100" s="258"/>
      <c r="IC100" s="258"/>
      <c r="ID100" s="258"/>
      <c r="IE100" s="258"/>
      <c r="IF100" s="258"/>
      <c r="IG100" s="258"/>
      <c r="IH100" s="258"/>
      <c r="II100" s="258"/>
      <c r="IJ100" s="258"/>
      <c r="IK100" s="258"/>
      <c r="IL100" s="258"/>
      <c r="IM100" s="258"/>
      <c r="IN100" s="258"/>
      <c r="IO100" s="258"/>
      <c r="IP100" s="258"/>
      <c r="IQ100" s="258"/>
      <c r="IR100" s="258"/>
      <c r="IS100" s="258"/>
      <c r="IT100" s="258"/>
      <c r="IU100" s="258"/>
    </row>
    <row r="101" spans="25:255" ht="1.5" customHeight="1">
      <c r="Y101" s="215"/>
      <c r="AT101" s="215"/>
      <c r="BO101" s="215"/>
      <c r="CF101" s="210"/>
      <c r="CH101" s="234"/>
      <c r="CI101" s="197"/>
      <c r="CJ101" s="197"/>
      <c r="CK101" s="197"/>
      <c r="CL101" s="197"/>
      <c r="CM101" s="197"/>
      <c r="CN101" s="197"/>
      <c r="CO101" s="197"/>
      <c r="CP101" s="197"/>
      <c r="CQ101" s="197"/>
      <c r="CR101" s="197"/>
      <c r="CS101" s="280"/>
      <c r="CT101" s="281"/>
      <c r="CU101" s="281"/>
      <c r="CV101" s="282"/>
      <c r="CW101" s="281"/>
      <c r="CX101" s="281"/>
      <c r="CY101" s="281"/>
      <c r="CZ101" s="225"/>
      <c r="DA101" s="197"/>
      <c r="DB101" s="197"/>
      <c r="DC101" s="197"/>
      <c r="DD101" s="197"/>
      <c r="DE101" s="197"/>
      <c r="DF101" s="197"/>
      <c r="DG101" s="197"/>
      <c r="DH101" s="197"/>
      <c r="DI101" s="197"/>
      <c r="DJ101" s="197"/>
      <c r="DK101" s="235"/>
      <c r="DM101" s="210"/>
      <c r="ED101" s="215"/>
      <c r="FD101" s="257" t="s">
        <v>252</v>
      </c>
      <c r="FE101" s="258"/>
      <c r="FF101" s="258"/>
      <c r="FG101" s="258"/>
      <c r="FH101" s="258"/>
      <c r="FI101" s="258"/>
      <c r="FJ101" s="258"/>
      <c r="FK101" s="258"/>
      <c r="FL101" s="258"/>
      <c r="FM101" s="258"/>
      <c r="FN101" s="258"/>
      <c r="FO101" s="258"/>
      <c r="FP101" s="258"/>
      <c r="FQ101" s="258"/>
      <c r="FR101" s="258"/>
      <c r="FS101" s="258"/>
      <c r="FT101" s="258"/>
      <c r="FU101" s="258"/>
      <c r="FV101" s="258"/>
      <c r="FW101" s="258"/>
      <c r="FX101" s="258"/>
      <c r="FY101" s="258"/>
      <c r="FZ101" s="258"/>
      <c r="GA101" s="258"/>
      <c r="GB101" s="258"/>
      <c r="GC101" s="258"/>
      <c r="GD101" s="258"/>
      <c r="GE101" s="258"/>
      <c r="GF101" s="258"/>
      <c r="GG101" s="258"/>
      <c r="GH101" s="258"/>
      <c r="GI101" s="258"/>
      <c r="GJ101" s="258"/>
      <c r="GK101" s="258"/>
      <c r="GL101" s="258"/>
      <c r="GM101" s="258"/>
      <c r="GN101" s="258"/>
      <c r="GO101" s="258"/>
      <c r="GP101" s="258"/>
      <c r="GQ101" s="258"/>
      <c r="GR101" s="258"/>
      <c r="GS101" s="258"/>
      <c r="GT101" s="258"/>
      <c r="GU101" s="258"/>
      <c r="GV101" s="258"/>
      <c r="GW101" s="258"/>
      <c r="GX101" s="258"/>
      <c r="GY101" s="258"/>
      <c r="GZ101" s="258"/>
      <c r="HA101" s="258"/>
      <c r="HB101" s="258"/>
      <c r="HC101" s="258"/>
      <c r="HD101" s="258"/>
      <c r="HE101" s="258"/>
      <c r="HF101" s="258"/>
      <c r="HG101" s="258"/>
      <c r="HH101" s="258"/>
      <c r="HI101" s="258"/>
      <c r="HJ101" s="258"/>
      <c r="HK101" s="258"/>
      <c r="HL101" s="258"/>
      <c r="HM101" s="258"/>
      <c r="HN101" s="258"/>
      <c r="HO101" s="258"/>
      <c r="HP101" s="258"/>
      <c r="HQ101" s="258"/>
      <c r="HR101" s="258"/>
      <c r="HS101" s="258"/>
      <c r="HT101" s="258"/>
      <c r="HU101" s="258"/>
      <c r="HV101" s="258"/>
      <c r="HW101" s="258"/>
      <c r="HX101" s="258"/>
      <c r="HY101" s="258"/>
      <c r="HZ101" s="258"/>
      <c r="IA101" s="258"/>
      <c r="IB101" s="258"/>
      <c r="IC101" s="258"/>
      <c r="ID101" s="258"/>
      <c r="IE101" s="258"/>
      <c r="IF101" s="258"/>
      <c r="IG101" s="258"/>
      <c r="IH101" s="258"/>
      <c r="II101" s="258"/>
      <c r="IJ101" s="258"/>
      <c r="IK101" s="258"/>
      <c r="IL101" s="258"/>
      <c r="IM101" s="258"/>
      <c r="IN101" s="258"/>
      <c r="IO101" s="258"/>
      <c r="IP101" s="258"/>
      <c r="IQ101" s="258"/>
      <c r="IR101" s="258"/>
      <c r="IS101" s="258"/>
      <c r="IT101" s="258"/>
      <c r="IU101" s="258"/>
    </row>
    <row r="102" spans="25:255" ht="1.5" customHeight="1">
      <c r="Y102" s="215"/>
      <c r="AT102" s="215"/>
      <c r="BO102" s="215"/>
      <c r="CF102" s="210"/>
      <c r="CH102" s="234"/>
      <c r="CI102" s="197"/>
      <c r="CJ102" s="197"/>
      <c r="CK102" s="197"/>
      <c r="CL102" s="197"/>
      <c r="CM102" s="197"/>
      <c r="CN102" s="197"/>
      <c r="CO102" s="197"/>
      <c r="CP102" s="197"/>
      <c r="CQ102" s="197"/>
      <c r="CR102" s="197"/>
      <c r="CS102" s="280"/>
      <c r="CT102" s="281"/>
      <c r="CU102" s="281"/>
      <c r="CV102" s="282"/>
      <c r="CW102" s="281"/>
      <c r="CX102" s="281"/>
      <c r="CY102" s="281"/>
      <c r="CZ102" s="225"/>
      <c r="DA102" s="197"/>
      <c r="DB102" s="197"/>
      <c r="DC102" s="197"/>
      <c r="DD102" s="197"/>
      <c r="DE102" s="197"/>
      <c r="DF102" s="197"/>
      <c r="DG102" s="197"/>
      <c r="DH102" s="197"/>
      <c r="DI102" s="197"/>
      <c r="DJ102" s="197"/>
      <c r="DK102" s="235"/>
      <c r="DM102" s="210"/>
      <c r="ED102" s="215"/>
      <c r="FD102" s="258"/>
      <c r="FE102" s="258"/>
      <c r="FF102" s="258"/>
      <c r="FG102" s="258"/>
      <c r="FH102" s="258"/>
      <c r="FI102" s="258"/>
      <c r="FJ102" s="258"/>
      <c r="FK102" s="258"/>
      <c r="FL102" s="258"/>
      <c r="FM102" s="258"/>
      <c r="FN102" s="258"/>
      <c r="FO102" s="258"/>
      <c r="FP102" s="258"/>
      <c r="FQ102" s="258"/>
      <c r="FR102" s="258"/>
      <c r="FS102" s="258"/>
      <c r="FT102" s="258"/>
      <c r="FU102" s="258"/>
      <c r="FV102" s="258"/>
      <c r="FW102" s="258"/>
      <c r="FX102" s="258"/>
      <c r="FY102" s="258"/>
      <c r="FZ102" s="258"/>
      <c r="GA102" s="258"/>
      <c r="GB102" s="258"/>
      <c r="GC102" s="258"/>
      <c r="GD102" s="258"/>
      <c r="GE102" s="258"/>
      <c r="GF102" s="258"/>
      <c r="GG102" s="258"/>
      <c r="GH102" s="258"/>
      <c r="GI102" s="258"/>
      <c r="GJ102" s="258"/>
      <c r="GK102" s="258"/>
      <c r="GL102" s="258"/>
      <c r="GM102" s="258"/>
      <c r="GN102" s="258"/>
      <c r="GO102" s="258"/>
      <c r="GP102" s="258"/>
      <c r="GQ102" s="258"/>
      <c r="GR102" s="258"/>
      <c r="GS102" s="258"/>
      <c r="GT102" s="258"/>
      <c r="GU102" s="258"/>
      <c r="GV102" s="258"/>
      <c r="GW102" s="258"/>
      <c r="GX102" s="258"/>
      <c r="GY102" s="258"/>
      <c r="GZ102" s="258"/>
      <c r="HA102" s="258"/>
      <c r="HB102" s="258"/>
      <c r="HC102" s="258"/>
      <c r="HD102" s="258"/>
      <c r="HE102" s="258"/>
      <c r="HF102" s="258"/>
      <c r="HG102" s="258"/>
      <c r="HH102" s="258"/>
      <c r="HI102" s="258"/>
      <c r="HJ102" s="258"/>
      <c r="HK102" s="258"/>
      <c r="HL102" s="258"/>
      <c r="HM102" s="258"/>
      <c r="HN102" s="258"/>
      <c r="HO102" s="258"/>
      <c r="HP102" s="258"/>
      <c r="HQ102" s="258"/>
      <c r="HR102" s="258"/>
      <c r="HS102" s="258"/>
      <c r="HT102" s="258"/>
      <c r="HU102" s="258"/>
      <c r="HV102" s="258"/>
      <c r="HW102" s="258"/>
      <c r="HX102" s="258"/>
      <c r="HY102" s="258"/>
      <c r="HZ102" s="258"/>
      <c r="IA102" s="258"/>
      <c r="IB102" s="258"/>
      <c r="IC102" s="258"/>
      <c r="ID102" s="258"/>
      <c r="IE102" s="258"/>
      <c r="IF102" s="258"/>
      <c r="IG102" s="258"/>
      <c r="IH102" s="258"/>
      <c r="II102" s="258"/>
      <c r="IJ102" s="258"/>
      <c r="IK102" s="258"/>
      <c r="IL102" s="258"/>
      <c r="IM102" s="258"/>
      <c r="IN102" s="258"/>
      <c r="IO102" s="258"/>
      <c r="IP102" s="258"/>
      <c r="IQ102" s="258"/>
      <c r="IR102" s="258"/>
      <c r="IS102" s="258"/>
      <c r="IT102" s="258"/>
      <c r="IU102" s="258"/>
    </row>
    <row r="103" spans="25:255" ht="1.5" customHeight="1">
      <c r="Y103" s="215"/>
      <c r="AT103" s="215"/>
      <c r="BO103" s="215"/>
      <c r="CF103" s="210"/>
      <c r="CH103" s="234"/>
      <c r="CI103" s="197"/>
      <c r="CJ103" s="197"/>
      <c r="CK103" s="197"/>
      <c r="CL103" s="197"/>
      <c r="CM103" s="197"/>
      <c r="CN103" s="197"/>
      <c r="CO103" s="197"/>
      <c r="CP103" s="197"/>
      <c r="CQ103" s="197"/>
      <c r="CR103" s="197"/>
      <c r="CS103" s="280"/>
      <c r="CT103" s="281"/>
      <c r="CU103" s="281"/>
      <c r="CV103" s="282"/>
      <c r="CW103" s="281"/>
      <c r="CX103" s="281"/>
      <c r="CY103" s="281"/>
      <c r="CZ103" s="225"/>
      <c r="DA103" s="197"/>
      <c r="DB103" s="197"/>
      <c r="DC103" s="197"/>
      <c r="DD103" s="197"/>
      <c r="DE103" s="197"/>
      <c r="DF103" s="197"/>
      <c r="DG103" s="197"/>
      <c r="DH103" s="197"/>
      <c r="DI103" s="197"/>
      <c r="DJ103" s="197"/>
      <c r="DK103" s="235"/>
      <c r="DM103" s="210"/>
      <c r="ED103" s="215"/>
      <c r="FD103" s="258"/>
      <c r="FE103" s="258"/>
      <c r="FF103" s="258"/>
      <c r="FG103" s="258"/>
      <c r="FH103" s="258"/>
      <c r="FI103" s="258"/>
      <c r="FJ103" s="258"/>
      <c r="FK103" s="258"/>
      <c r="FL103" s="258"/>
      <c r="FM103" s="258"/>
      <c r="FN103" s="258"/>
      <c r="FO103" s="258"/>
      <c r="FP103" s="258"/>
      <c r="FQ103" s="258"/>
      <c r="FR103" s="258"/>
      <c r="FS103" s="258"/>
      <c r="FT103" s="258"/>
      <c r="FU103" s="258"/>
      <c r="FV103" s="258"/>
      <c r="FW103" s="258"/>
      <c r="FX103" s="258"/>
      <c r="FY103" s="258"/>
      <c r="FZ103" s="258"/>
      <c r="GA103" s="258"/>
      <c r="GB103" s="258"/>
      <c r="GC103" s="258"/>
      <c r="GD103" s="258"/>
      <c r="GE103" s="258"/>
      <c r="GF103" s="258"/>
      <c r="GG103" s="258"/>
      <c r="GH103" s="258"/>
      <c r="GI103" s="258"/>
      <c r="GJ103" s="258"/>
      <c r="GK103" s="258"/>
      <c r="GL103" s="258"/>
      <c r="GM103" s="258"/>
      <c r="GN103" s="258"/>
      <c r="GO103" s="258"/>
      <c r="GP103" s="258"/>
      <c r="GQ103" s="258"/>
      <c r="GR103" s="258"/>
      <c r="GS103" s="258"/>
      <c r="GT103" s="258"/>
      <c r="GU103" s="258"/>
      <c r="GV103" s="258"/>
      <c r="GW103" s="258"/>
      <c r="GX103" s="258"/>
      <c r="GY103" s="258"/>
      <c r="GZ103" s="258"/>
      <c r="HA103" s="258"/>
      <c r="HB103" s="258"/>
      <c r="HC103" s="258"/>
      <c r="HD103" s="258"/>
      <c r="HE103" s="258"/>
      <c r="HF103" s="258"/>
      <c r="HG103" s="258"/>
      <c r="HH103" s="258"/>
      <c r="HI103" s="258"/>
      <c r="HJ103" s="258"/>
      <c r="HK103" s="258"/>
      <c r="HL103" s="258"/>
      <c r="HM103" s="258"/>
      <c r="HN103" s="258"/>
      <c r="HO103" s="258"/>
      <c r="HP103" s="258"/>
      <c r="HQ103" s="258"/>
      <c r="HR103" s="258"/>
      <c r="HS103" s="258"/>
      <c r="HT103" s="258"/>
      <c r="HU103" s="258"/>
      <c r="HV103" s="258"/>
      <c r="HW103" s="258"/>
      <c r="HX103" s="258"/>
      <c r="HY103" s="258"/>
      <c r="HZ103" s="258"/>
      <c r="IA103" s="258"/>
      <c r="IB103" s="258"/>
      <c r="IC103" s="258"/>
      <c r="ID103" s="258"/>
      <c r="IE103" s="258"/>
      <c r="IF103" s="258"/>
      <c r="IG103" s="258"/>
      <c r="IH103" s="258"/>
      <c r="II103" s="258"/>
      <c r="IJ103" s="258"/>
      <c r="IK103" s="258"/>
      <c r="IL103" s="258"/>
      <c r="IM103" s="258"/>
      <c r="IN103" s="258"/>
      <c r="IO103" s="258"/>
      <c r="IP103" s="258"/>
      <c r="IQ103" s="258"/>
      <c r="IR103" s="258"/>
      <c r="IS103" s="258"/>
      <c r="IT103" s="258"/>
      <c r="IU103" s="258"/>
    </row>
    <row r="104" spans="25:255" ht="1.5" customHeight="1">
      <c r="Y104" s="215"/>
      <c r="AT104" s="215"/>
      <c r="BO104" s="215"/>
      <c r="CF104" s="210"/>
      <c r="CH104" s="234"/>
      <c r="CI104" s="197"/>
      <c r="CJ104" s="197"/>
      <c r="CK104" s="197"/>
      <c r="CL104" s="197"/>
      <c r="CM104" s="197"/>
      <c r="CN104" s="197"/>
      <c r="CO104" s="197"/>
      <c r="CP104" s="197"/>
      <c r="CQ104" s="197"/>
      <c r="CR104" s="197"/>
      <c r="CS104" s="280"/>
      <c r="CT104" s="281"/>
      <c r="CU104" s="281"/>
      <c r="CV104" s="282"/>
      <c r="CW104" s="281"/>
      <c r="CX104" s="281"/>
      <c r="CY104" s="281"/>
      <c r="CZ104" s="225"/>
      <c r="DA104" s="197"/>
      <c r="DB104" s="197"/>
      <c r="DC104" s="197"/>
      <c r="DD104" s="197"/>
      <c r="DE104" s="197"/>
      <c r="DF104" s="197"/>
      <c r="DG104" s="197"/>
      <c r="DH104" s="197"/>
      <c r="DI104" s="197"/>
      <c r="DJ104" s="197"/>
      <c r="DK104" s="235"/>
      <c r="DM104" s="210"/>
      <c r="ED104" s="215"/>
      <c r="FD104" s="258"/>
      <c r="FE104" s="258"/>
      <c r="FF104" s="258"/>
      <c r="FG104" s="258"/>
      <c r="FH104" s="258"/>
      <c r="FI104" s="258"/>
      <c r="FJ104" s="258"/>
      <c r="FK104" s="258"/>
      <c r="FL104" s="258"/>
      <c r="FM104" s="258"/>
      <c r="FN104" s="258"/>
      <c r="FO104" s="258"/>
      <c r="FP104" s="258"/>
      <c r="FQ104" s="258"/>
      <c r="FR104" s="258"/>
      <c r="FS104" s="258"/>
      <c r="FT104" s="258"/>
      <c r="FU104" s="258"/>
      <c r="FV104" s="258"/>
      <c r="FW104" s="258"/>
      <c r="FX104" s="258"/>
      <c r="FY104" s="258"/>
      <c r="FZ104" s="258"/>
      <c r="GA104" s="258"/>
      <c r="GB104" s="258"/>
      <c r="GC104" s="258"/>
      <c r="GD104" s="258"/>
      <c r="GE104" s="258"/>
      <c r="GF104" s="258"/>
      <c r="GG104" s="258"/>
      <c r="GH104" s="258"/>
      <c r="GI104" s="258"/>
      <c r="GJ104" s="258"/>
      <c r="GK104" s="258"/>
      <c r="GL104" s="258"/>
      <c r="GM104" s="258"/>
      <c r="GN104" s="258"/>
      <c r="GO104" s="258"/>
      <c r="GP104" s="258"/>
      <c r="GQ104" s="258"/>
      <c r="GR104" s="258"/>
      <c r="GS104" s="258"/>
      <c r="GT104" s="258"/>
      <c r="GU104" s="258"/>
      <c r="GV104" s="258"/>
      <c r="GW104" s="258"/>
      <c r="GX104" s="258"/>
      <c r="GY104" s="258"/>
      <c r="GZ104" s="258"/>
      <c r="HA104" s="258"/>
      <c r="HB104" s="258"/>
      <c r="HC104" s="258"/>
      <c r="HD104" s="258"/>
      <c r="HE104" s="258"/>
      <c r="HF104" s="258"/>
      <c r="HG104" s="258"/>
      <c r="HH104" s="258"/>
      <c r="HI104" s="258"/>
      <c r="HJ104" s="258"/>
      <c r="HK104" s="258"/>
      <c r="HL104" s="258"/>
      <c r="HM104" s="258"/>
      <c r="HN104" s="258"/>
      <c r="HO104" s="258"/>
      <c r="HP104" s="258"/>
      <c r="HQ104" s="258"/>
      <c r="HR104" s="258"/>
      <c r="HS104" s="258"/>
      <c r="HT104" s="258"/>
      <c r="HU104" s="258"/>
      <c r="HV104" s="258"/>
      <c r="HW104" s="258"/>
      <c r="HX104" s="258"/>
      <c r="HY104" s="258"/>
      <c r="HZ104" s="258"/>
      <c r="IA104" s="258"/>
      <c r="IB104" s="258"/>
      <c r="IC104" s="258"/>
      <c r="ID104" s="258"/>
      <c r="IE104" s="258"/>
      <c r="IF104" s="258"/>
      <c r="IG104" s="258"/>
      <c r="IH104" s="258"/>
      <c r="II104" s="258"/>
      <c r="IJ104" s="258"/>
      <c r="IK104" s="258"/>
      <c r="IL104" s="258"/>
      <c r="IM104" s="258"/>
      <c r="IN104" s="258"/>
      <c r="IO104" s="258"/>
      <c r="IP104" s="258"/>
      <c r="IQ104" s="258"/>
      <c r="IR104" s="258"/>
      <c r="IS104" s="258"/>
      <c r="IT104" s="258"/>
      <c r="IU104" s="258"/>
    </row>
    <row r="105" spans="25:255" ht="1.5" customHeight="1">
      <c r="Y105" s="215"/>
      <c r="AT105" s="215"/>
      <c r="BO105" s="215"/>
      <c r="CF105" s="210"/>
      <c r="CH105" s="234"/>
      <c r="CI105" s="197"/>
      <c r="CJ105" s="197"/>
      <c r="CK105" s="197"/>
      <c r="CL105" s="197"/>
      <c r="CM105" s="197"/>
      <c r="CN105" s="197"/>
      <c r="CO105" s="197"/>
      <c r="CP105" s="197"/>
      <c r="CQ105" s="197"/>
      <c r="CR105" s="197"/>
      <c r="CS105" s="280"/>
      <c r="CT105" s="281"/>
      <c r="CU105" s="281"/>
      <c r="CV105" s="282"/>
      <c r="CW105" s="281"/>
      <c r="CX105" s="281"/>
      <c r="CY105" s="281"/>
      <c r="CZ105" s="225"/>
      <c r="DA105" s="197"/>
      <c r="DB105" s="197"/>
      <c r="DC105" s="197"/>
      <c r="DD105" s="197"/>
      <c r="DE105" s="197"/>
      <c r="DF105" s="197"/>
      <c r="DG105" s="197"/>
      <c r="DH105" s="197"/>
      <c r="DI105" s="197"/>
      <c r="DJ105" s="197"/>
      <c r="DK105" s="235"/>
      <c r="DM105" s="210"/>
      <c r="ED105" s="215"/>
      <c r="FD105" s="258"/>
      <c r="FE105" s="258"/>
      <c r="FF105" s="258"/>
      <c r="FG105" s="258"/>
      <c r="FH105" s="258"/>
      <c r="FI105" s="258"/>
      <c r="FJ105" s="258"/>
      <c r="FK105" s="258"/>
      <c r="FL105" s="258"/>
      <c r="FM105" s="258"/>
      <c r="FN105" s="258"/>
      <c r="FO105" s="258"/>
      <c r="FP105" s="258"/>
      <c r="FQ105" s="258"/>
      <c r="FR105" s="258"/>
      <c r="FS105" s="258"/>
      <c r="FT105" s="258"/>
      <c r="FU105" s="258"/>
      <c r="FV105" s="258"/>
      <c r="FW105" s="258"/>
      <c r="FX105" s="258"/>
      <c r="FY105" s="258"/>
      <c r="FZ105" s="258"/>
      <c r="GA105" s="258"/>
      <c r="GB105" s="258"/>
      <c r="GC105" s="258"/>
      <c r="GD105" s="258"/>
      <c r="GE105" s="258"/>
      <c r="GF105" s="258"/>
      <c r="GG105" s="258"/>
      <c r="GH105" s="258"/>
      <c r="GI105" s="258"/>
      <c r="GJ105" s="258"/>
      <c r="GK105" s="258"/>
      <c r="GL105" s="258"/>
      <c r="GM105" s="258"/>
      <c r="GN105" s="258"/>
      <c r="GO105" s="258"/>
      <c r="GP105" s="258"/>
      <c r="GQ105" s="258"/>
      <c r="GR105" s="258"/>
      <c r="GS105" s="258"/>
      <c r="GT105" s="258"/>
      <c r="GU105" s="258"/>
      <c r="GV105" s="258"/>
      <c r="GW105" s="258"/>
      <c r="GX105" s="258"/>
      <c r="GY105" s="258"/>
      <c r="GZ105" s="258"/>
      <c r="HA105" s="258"/>
      <c r="HB105" s="258"/>
      <c r="HC105" s="258"/>
      <c r="HD105" s="258"/>
      <c r="HE105" s="258"/>
      <c r="HF105" s="258"/>
      <c r="HG105" s="258"/>
      <c r="HH105" s="258"/>
      <c r="HI105" s="258"/>
      <c r="HJ105" s="258"/>
      <c r="HK105" s="258"/>
      <c r="HL105" s="258"/>
      <c r="HM105" s="258"/>
      <c r="HN105" s="258"/>
      <c r="HO105" s="258"/>
      <c r="HP105" s="258"/>
      <c r="HQ105" s="258"/>
      <c r="HR105" s="258"/>
      <c r="HS105" s="258"/>
      <c r="HT105" s="258"/>
      <c r="HU105" s="258"/>
      <c r="HV105" s="258"/>
      <c r="HW105" s="258"/>
      <c r="HX105" s="258"/>
      <c r="HY105" s="258"/>
      <c r="HZ105" s="258"/>
      <c r="IA105" s="258"/>
      <c r="IB105" s="258"/>
      <c r="IC105" s="258"/>
      <c r="ID105" s="258"/>
      <c r="IE105" s="258"/>
      <c r="IF105" s="258"/>
      <c r="IG105" s="258"/>
      <c r="IH105" s="258"/>
      <c r="II105" s="258"/>
      <c r="IJ105" s="258"/>
      <c r="IK105" s="258"/>
      <c r="IL105" s="258"/>
      <c r="IM105" s="258"/>
      <c r="IN105" s="258"/>
      <c r="IO105" s="258"/>
      <c r="IP105" s="258"/>
      <c r="IQ105" s="258"/>
      <c r="IR105" s="258"/>
      <c r="IS105" s="258"/>
      <c r="IT105" s="258"/>
      <c r="IU105" s="258"/>
    </row>
    <row r="106" spans="25:255" ht="1.5" customHeight="1">
      <c r="Y106" s="215"/>
      <c r="AT106" s="215"/>
      <c r="BO106" s="215"/>
      <c r="CF106" s="210"/>
      <c r="CH106" s="234"/>
      <c r="CI106" s="197"/>
      <c r="CJ106" s="197"/>
      <c r="CK106" s="197"/>
      <c r="CL106" s="197"/>
      <c r="CM106" s="197"/>
      <c r="CN106" s="197"/>
      <c r="CO106" s="197"/>
      <c r="CP106" s="197"/>
      <c r="CQ106" s="197"/>
      <c r="CR106" s="197"/>
      <c r="CS106" s="280"/>
      <c r="CT106" s="281"/>
      <c r="CU106" s="281"/>
      <c r="CV106" s="282"/>
      <c r="CW106" s="281"/>
      <c r="CX106" s="281"/>
      <c r="CY106" s="281"/>
      <c r="CZ106" s="225"/>
      <c r="DA106" s="197"/>
      <c r="DB106" s="197"/>
      <c r="DC106" s="197"/>
      <c r="DD106" s="197"/>
      <c r="DE106" s="197"/>
      <c r="DF106" s="197"/>
      <c r="DG106" s="197"/>
      <c r="DH106" s="197"/>
      <c r="DI106" s="197"/>
      <c r="DJ106" s="197"/>
      <c r="DK106" s="235"/>
      <c r="DM106" s="210"/>
      <c r="ED106" s="215"/>
      <c r="FD106" s="258"/>
      <c r="FE106" s="258"/>
      <c r="FF106" s="258"/>
      <c r="FG106" s="258"/>
      <c r="FH106" s="258"/>
      <c r="FI106" s="258"/>
      <c r="FJ106" s="258"/>
      <c r="FK106" s="258"/>
      <c r="FL106" s="258"/>
      <c r="FM106" s="258"/>
      <c r="FN106" s="258"/>
      <c r="FO106" s="258"/>
      <c r="FP106" s="258"/>
      <c r="FQ106" s="258"/>
      <c r="FR106" s="258"/>
      <c r="FS106" s="258"/>
      <c r="FT106" s="258"/>
      <c r="FU106" s="258"/>
      <c r="FV106" s="258"/>
      <c r="FW106" s="258"/>
      <c r="FX106" s="258"/>
      <c r="FY106" s="258"/>
      <c r="FZ106" s="258"/>
      <c r="GA106" s="258"/>
      <c r="GB106" s="258"/>
      <c r="GC106" s="258"/>
      <c r="GD106" s="258"/>
      <c r="GE106" s="258"/>
      <c r="GF106" s="258"/>
      <c r="GG106" s="258"/>
      <c r="GH106" s="258"/>
      <c r="GI106" s="258"/>
      <c r="GJ106" s="258"/>
      <c r="GK106" s="258"/>
      <c r="GL106" s="258"/>
      <c r="GM106" s="258"/>
      <c r="GN106" s="258"/>
      <c r="GO106" s="258"/>
      <c r="GP106" s="258"/>
      <c r="GQ106" s="258"/>
      <c r="GR106" s="258"/>
      <c r="GS106" s="258"/>
      <c r="GT106" s="258"/>
      <c r="GU106" s="258"/>
      <c r="GV106" s="258"/>
      <c r="GW106" s="258"/>
      <c r="GX106" s="258"/>
      <c r="GY106" s="258"/>
      <c r="GZ106" s="258"/>
      <c r="HA106" s="258"/>
      <c r="HB106" s="258"/>
      <c r="HC106" s="258"/>
      <c r="HD106" s="258"/>
      <c r="HE106" s="258"/>
      <c r="HF106" s="258"/>
      <c r="HG106" s="258"/>
      <c r="HH106" s="258"/>
      <c r="HI106" s="258"/>
      <c r="HJ106" s="258"/>
      <c r="HK106" s="258"/>
      <c r="HL106" s="258"/>
      <c r="HM106" s="258"/>
      <c r="HN106" s="258"/>
      <c r="HO106" s="258"/>
      <c r="HP106" s="258"/>
      <c r="HQ106" s="258"/>
      <c r="HR106" s="258"/>
      <c r="HS106" s="258"/>
      <c r="HT106" s="258"/>
      <c r="HU106" s="258"/>
      <c r="HV106" s="258"/>
      <c r="HW106" s="258"/>
      <c r="HX106" s="258"/>
      <c r="HY106" s="258"/>
      <c r="HZ106" s="258"/>
      <c r="IA106" s="258"/>
      <c r="IB106" s="258"/>
      <c r="IC106" s="258"/>
      <c r="ID106" s="258"/>
      <c r="IE106" s="258"/>
      <c r="IF106" s="258"/>
      <c r="IG106" s="258"/>
      <c r="IH106" s="258"/>
      <c r="II106" s="258"/>
      <c r="IJ106" s="258"/>
      <c r="IK106" s="258"/>
      <c r="IL106" s="258"/>
      <c r="IM106" s="258"/>
      <c r="IN106" s="258"/>
      <c r="IO106" s="258"/>
      <c r="IP106" s="258"/>
      <c r="IQ106" s="258"/>
      <c r="IR106" s="258"/>
      <c r="IS106" s="258"/>
      <c r="IT106" s="258"/>
      <c r="IU106" s="258"/>
    </row>
    <row r="107" spans="25:255" ht="1.5" customHeight="1">
      <c r="Y107" s="215"/>
      <c r="AT107" s="215"/>
      <c r="BO107" s="215"/>
      <c r="CF107" s="210"/>
      <c r="CH107" s="234"/>
      <c r="CI107" s="197"/>
      <c r="CJ107" s="197"/>
      <c r="CK107" s="197"/>
      <c r="CL107" s="197"/>
      <c r="CM107" s="197"/>
      <c r="CN107" s="197"/>
      <c r="CO107" s="197"/>
      <c r="CP107" s="197"/>
      <c r="CQ107" s="197"/>
      <c r="CR107" s="197"/>
      <c r="CS107" s="280"/>
      <c r="CT107" s="281"/>
      <c r="CU107" s="281"/>
      <c r="CV107" s="282"/>
      <c r="CW107" s="281"/>
      <c r="CX107" s="281"/>
      <c r="CY107" s="281"/>
      <c r="CZ107" s="225"/>
      <c r="DA107" s="197"/>
      <c r="DB107" s="197"/>
      <c r="DC107" s="197"/>
      <c r="DD107" s="197"/>
      <c r="DE107" s="197"/>
      <c r="DF107" s="197"/>
      <c r="DG107" s="197"/>
      <c r="DH107" s="197"/>
      <c r="DI107" s="197"/>
      <c r="DJ107" s="197"/>
      <c r="DK107" s="235"/>
      <c r="DM107" s="210"/>
      <c r="ED107" s="215"/>
      <c r="FD107" s="258"/>
      <c r="FE107" s="258"/>
      <c r="FF107" s="258"/>
      <c r="FG107" s="258"/>
      <c r="FH107" s="258"/>
      <c r="FI107" s="258"/>
      <c r="FJ107" s="258"/>
      <c r="FK107" s="258"/>
      <c r="FL107" s="258"/>
      <c r="FM107" s="258"/>
      <c r="FN107" s="258"/>
      <c r="FO107" s="258"/>
      <c r="FP107" s="258"/>
      <c r="FQ107" s="258"/>
      <c r="FR107" s="258"/>
      <c r="FS107" s="258"/>
      <c r="FT107" s="258"/>
      <c r="FU107" s="258"/>
      <c r="FV107" s="258"/>
      <c r="FW107" s="258"/>
      <c r="FX107" s="258"/>
      <c r="FY107" s="258"/>
      <c r="FZ107" s="258"/>
      <c r="GA107" s="258"/>
      <c r="GB107" s="258"/>
      <c r="GC107" s="258"/>
      <c r="GD107" s="258"/>
      <c r="GE107" s="258"/>
      <c r="GF107" s="258"/>
      <c r="GG107" s="258"/>
      <c r="GH107" s="258"/>
      <c r="GI107" s="258"/>
      <c r="GJ107" s="258"/>
      <c r="GK107" s="258"/>
      <c r="GL107" s="258"/>
      <c r="GM107" s="258"/>
      <c r="GN107" s="258"/>
      <c r="GO107" s="258"/>
      <c r="GP107" s="258"/>
      <c r="GQ107" s="258"/>
      <c r="GR107" s="258"/>
      <c r="GS107" s="258"/>
      <c r="GT107" s="258"/>
      <c r="GU107" s="258"/>
      <c r="GV107" s="258"/>
      <c r="GW107" s="258"/>
      <c r="GX107" s="258"/>
      <c r="GY107" s="258"/>
      <c r="GZ107" s="258"/>
      <c r="HA107" s="258"/>
      <c r="HB107" s="258"/>
      <c r="HC107" s="258"/>
      <c r="HD107" s="258"/>
      <c r="HE107" s="258"/>
      <c r="HF107" s="258"/>
      <c r="HG107" s="258"/>
      <c r="HH107" s="258"/>
      <c r="HI107" s="258"/>
      <c r="HJ107" s="258"/>
      <c r="HK107" s="258"/>
      <c r="HL107" s="258"/>
      <c r="HM107" s="258"/>
      <c r="HN107" s="258"/>
      <c r="HO107" s="258"/>
      <c r="HP107" s="258"/>
      <c r="HQ107" s="258"/>
      <c r="HR107" s="258"/>
      <c r="HS107" s="258"/>
      <c r="HT107" s="258"/>
      <c r="HU107" s="258"/>
      <c r="HV107" s="258"/>
      <c r="HW107" s="258"/>
      <c r="HX107" s="258"/>
      <c r="HY107" s="258"/>
      <c r="HZ107" s="258"/>
      <c r="IA107" s="258"/>
      <c r="IB107" s="258"/>
      <c r="IC107" s="258"/>
      <c r="ID107" s="258"/>
      <c r="IE107" s="258"/>
      <c r="IF107" s="258"/>
      <c r="IG107" s="258"/>
      <c r="IH107" s="258"/>
      <c r="II107" s="258"/>
      <c r="IJ107" s="258"/>
      <c r="IK107" s="258"/>
      <c r="IL107" s="258"/>
      <c r="IM107" s="258"/>
      <c r="IN107" s="258"/>
      <c r="IO107" s="258"/>
      <c r="IP107" s="258"/>
      <c r="IQ107" s="258"/>
      <c r="IR107" s="258"/>
      <c r="IS107" s="258"/>
      <c r="IT107" s="258"/>
      <c r="IU107" s="258"/>
    </row>
    <row r="108" spans="25:255" ht="1.5" customHeight="1">
      <c r="Y108" s="215"/>
      <c r="AT108" s="215"/>
      <c r="BO108" s="215"/>
      <c r="CF108" s="210"/>
      <c r="CH108" s="234"/>
      <c r="CI108" s="197"/>
      <c r="CJ108" s="197"/>
      <c r="CK108" s="197"/>
      <c r="CL108" s="197"/>
      <c r="CM108" s="197"/>
      <c r="CN108" s="197"/>
      <c r="CO108" s="197"/>
      <c r="CP108" s="197"/>
      <c r="CQ108" s="197"/>
      <c r="CR108" s="197"/>
      <c r="CS108" s="280"/>
      <c r="CT108" s="281"/>
      <c r="CU108" s="281"/>
      <c r="CV108" s="282"/>
      <c r="CW108" s="281"/>
      <c r="CX108" s="281"/>
      <c r="CY108" s="281"/>
      <c r="CZ108" s="225"/>
      <c r="DA108" s="197"/>
      <c r="DB108" s="197"/>
      <c r="DC108" s="197"/>
      <c r="DD108" s="197"/>
      <c r="DE108" s="197"/>
      <c r="DF108" s="197"/>
      <c r="DG108" s="197"/>
      <c r="DH108" s="197"/>
      <c r="DI108" s="197"/>
      <c r="DJ108" s="197"/>
      <c r="DK108" s="235"/>
      <c r="DM108" s="210"/>
      <c r="ED108" s="215"/>
      <c r="FD108" s="258"/>
      <c r="FE108" s="258"/>
      <c r="FF108" s="258"/>
      <c r="FG108" s="258"/>
      <c r="FH108" s="258"/>
      <c r="FI108" s="258"/>
      <c r="FJ108" s="258"/>
      <c r="FK108" s="258"/>
      <c r="FL108" s="258"/>
      <c r="FM108" s="258"/>
      <c r="FN108" s="258"/>
      <c r="FO108" s="258"/>
      <c r="FP108" s="258"/>
      <c r="FQ108" s="258"/>
      <c r="FR108" s="258"/>
      <c r="FS108" s="258"/>
      <c r="FT108" s="258"/>
      <c r="FU108" s="258"/>
      <c r="FV108" s="258"/>
      <c r="FW108" s="258"/>
      <c r="FX108" s="258"/>
      <c r="FY108" s="258"/>
      <c r="FZ108" s="258"/>
      <c r="GA108" s="258"/>
      <c r="GB108" s="258"/>
      <c r="GC108" s="258"/>
      <c r="GD108" s="258"/>
      <c r="GE108" s="258"/>
      <c r="GF108" s="258"/>
      <c r="GG108" s="258"/>
      <c r="GH108" s="258"/>
      <c r="GI108" s="258"/>
      <c r="GJ108" s="258"/>
      <c r="GK108" s="258"/>
      <c r="GL108" s="258"/>
      <c r="GM108" s="258"/>
      <c r="GN108" s="258"/>
      <c r="GO108" s="258"/>
      <c r="GP108" s="258"/>
      <c r="GQ108" s="258"/>
      <c r="GR108" s="258"/>
      <c r="GS108" s="258"/>
      <c r="GT108" s="258"/>
      <c r="GU108" s="258"/>
      <c r="GV108" s="258"/>
      <c r="GW108" s="258"/>
      <c r="GX108" s="258"/>
      <c r="GY108" s="258"/>
      <c r="GZ108" s="258"/>
      <c r="HA108" s="258"/>
      <c r="HB108" s="258"/>
      <c r="HC108" s="258"/>
      <c r="HD108" s="258"/>
      <c r="HE108" s="258"/>
      <c r="HF108" s="258"/>
      <c r="HG108" s="258"/>
      <c r="HH108" s="258"/>
      <c r="HI108" s="258"/>
      <c r="HJ108" s="258"/>
      <c r="HK108" s="258"/>
      <c r="HL108" s="258"/>
      <c r="HM108" s="258"/>
      <c r="HN108" s="258"/>
      <c r="HO108" s="258"/>
      <c r="HP108" s="258"/>
      <c r="HQ108" s="258"/>
      <c r="HR108" s="258"/>
      <c r="HS108" s="258"/>
      <c r="HT108" s="258"/>
      <c r="HU108" s="258"/>
      <c r="HV108" s="258"/>
      <c r="HW108" s="258"/>
      <c r="HX108" s="258"/>
      <c r="HY108" s="258"/>
      <c r="HZ108" s="258"/>
      <c r="IA108" s="258"/>
      <c r="IB108" s="258"/>
      <c r="IC108" s="258"/>
      <c r="ID108" s="258"/>
      <c r="IE108" s="258"/>
      <c r="IF108" s="258"/>
      <c r="IG108" s="258"/>
      <c r="IH108" s="258"/>
      <c r="II108" s="258"/>
      <c r="IJ108" s="258"/>
      <c r="IK108" s="258"/>
      <c r="IL108" s="258"/>
      <c r="IM108" s="258"/>
      <c r="IN108" s="258"/>
      <c r="IO108" s="258"/>
      <c r="IP108" s="258"/>
      <c r="IQ108" s="258"/>
      <c r="IR108" s="258"/>
      <c r="IS108" s="258"/>
      <c r="IT108" s="258"/>
      <c r="IU108" s="258"/>
    </row>
    <row r="109" spans="25:255" ht="1.5" customHeight="1">
      <c r="Y109" s="215"/>
      <c r="AT109" s="215"/>
      <c r="BO109" s="215"/>
      <c r="CF109" s="210"/>
      <c r="CH109" s="234"/>
      <c r="CI109" s="197"/>
      <c r="CJ109" s="197"/>
      <c r="CK109" s="197"/>
      <c r="CL109" s="197"/>
      <c r="CM109" s="197"/>
      <c r="CN109" s="197"/>
      <c r="CO109" s="197"/>
      <c r="CP109" s="197"/>
      <c r="CQ109" s="197"/>
      <c r="CR109" s="197"/>
      <c r="CS109" s="280"/>
      <c r="CT109" s="281"/>
      <c r="CU109" s="281"/>
      <c r="CV109" s="282"/>
      <c r="CW109" s="281"/>
      <c r="CX109" s="281"/>
      <c r="CY109" s="281"/>
      <c r="CZ109" s="225"/>
      <c r="DA109" s="197"/>
      <c r="DB109" s="197"/>
      <c r="DC109" s="197"/>
      <c r="DD109" s="197"/>
      <c r="DE109" s="197"/>
      <c r="DF109" s="197"/>
      <c r="DG109" s="197"/>
      <c r="DH109" s="197"/>
      <c r="DI109" s="197"/>
      <c r="DJ109" s="197"/>
      <c r="DK109" s="235"/>
      <c r="DM109" s="210"/>
      <c r="ED109" s="215"/>
      <c r="FD109" s="258"/>
      <c r="FE109" s="258"/>
      <c r="FF109" s="258"/>
      <c r="FG109" s="258"/>
      <c r="FH109" s="258"/>
      <c r="FI109" s="258"/>
      <c r="FJ109" s="258"/>
      <c r="FK109" s="258"/>
      <c r="FL109" s="258"/>
      <c r="FM109" s="258"/>
      <c r="FN109" s="258"/>
      <c r="FO109" s="258"/>
      <c r="FP109" s="258"/>
      <c r="FQ109" s="258"/>
      <c r="FR109" s="258"/>
      <c r="FS109" s="258"/>
      <c r="FT109" s="258"/>
      <c r="FU109" s="258"/>
      <c r="FV109" s="258"/>
      <c r="FW109" s="258"/>
      <c r="FX109" s="258"/>
      <c r="FY109" s="258"/>
      <c r="FZ109" s="258"/>
      <c r="GA109" s="258"/>
      <c r="GB109" s="258"/>
      <c r="GC109" s="258"/>
      <c r="GD109" s="258"/>
      <c r="GE109" s="258"/>
      <c r="GF109" s="258"/>
      <c r="GG109" s="258"/>
      <c r="GH109" s="258"/>
      <c r="GI109" s="258"/>
      <c r="GJ109" s="258"/>
      <c r="GK109" s="258"/>
      <c r="GL109" s="258"/>
      <c r="GM109" s="258"/>
      <c r="GN109" s="258"/>
      <c r="GO109" s="258"/>
      <c r="GP109" s="258"/>
      <c r="GQ109" s="258"/>
      <c r="GR109" s="258"/>
      <c r="GS109" s="258"/>
      <c r="GT109" s="258"/>
      <c r="GU109" s="258"/>
      <c r="GV109" s="258"/>
      <c r="GW109" s="258"/>
      <c r="GX109" s="258"/>
      <c r="GY109" s="258"/>
      <c r="GZ109" s="258"/>
      <c r="HA109" s="258"/>
      <c r="HB109" s="258"/>
      <c r="HC109" s="258"/>
      <c r="HD109" s="258"/>
      <c r="HE109" s="258"/>
      <c r="HF109" s="258"/>
      <c r="HG109" s="258"/>
      <c r="HH109" s="258"/>
      <c r="HI109" s="258"/>
      <c r="HJ109" s="258"/>
      <c r="HK109" s="258"/>
      <c r="HL109" s="258"/>
      <c r="HM109" s="258"/>
      <c r="HN109" s="258"/>
      <c r="HO109" s="258"/>
      <c r="HP109" s="258"/>
      <c r="HQ109" s="258"/>
      <c r="HR109" s="258"/>
      <c r="HS109" s="258"/>
      <c r="HT109" s="258"/>
      <c r="HU109" s="258"/>
      <c r="HV109" s="258"/>
      <c r="HW109" s="258"/>
      <c r="HX109" s="258"/>
      <c r="HY109" s="258"/>
      <c r="HZ109" s="258"/>
      <c r="IA109" s="258"/>
      <c r="IB109" s="258"/>
      <c r="IC109" s="258"/>
      <c r="ID109" s="258"/>
      <c r="IE109" s="258"/>
      <c r="IF109" s="258"/>
      <c r="IG109" s="258"/>
      <c r="IH109" s="258"/>
      <c r="II109" s="258"/>
      <c r="IJ109" s="258"/>
      <c r="IK109" s="258"/>
      <c r="IL109" s="258"/>
      <c r="IM109" s="258"/>
      <c r="IN109" s="258"/>
      <c r="IO109" s="258"/>
      <c r="IP109" s="258"/>
      <c r="IQ109" s="258"/>
      <c r="IR109" s="258"/>
      <c r="IS109" s="258"/>
      <c r="IT109" s="258"/>
      <c r="IU109" s="258"/>
    </row>
    <row r="110" spans="25:255" ht="1.5" customHeight="1">
      <c r="Y110" s="215"/>
      <c r="AT110" s="215"/>
      <c r="BO110" s="215"/>
      <c r="CF110" s="210"/>
      <c r="CH110" s="234"/>
      <c r="CI110" s="197"/>
      <c r="CJ110" s="197"/>
      <c r="CK110" s="197"/>
      <c r="CL110" s="197"/>
      <c r="CM110" s="197"/>
      <c r="CN110" s="197"/>
      <c r="CO110" s="197"/>
      <c r="CP110" s="197"/>
      <c r="CQ110" s="197"/>
      <c r="CR110" s="197"/>
      <c r="CS110" s="280"/>
      <c r="CT110" s="281"/>
      <c r="CU110" s="281"/>
      <c r="CV110" s="282"/>
      <c r="CW110" s="281"/>
      <c r="CX110" s="281"/>
      <c r="CY110" s="281"/>
      <c r="CZ110" s="225"/>
      <c r="DA110" s="197"/>
      <c r="DB110" s="197"/>
      <c r="DC110" s="197"/>
      <c r="DD110" s="197"/>
      <c r="DE110" s="197"/>
      <c r="DF110" s="197"/>
      <c r="DG110" s="197"/>
      <c r="DH110" s="197"/>
      <c r="DI110" s="197"/>
      <c r="DJ110" s="197"/>
      <c r="DK110" s="235"/>
      <c r="DM110" s="210"/>
      <c r="ED110" s="215"/>
      <c r="FD110" s="258"/>
      <c r="FE110" s="258"/>
      <c r="FF110" s="258"/>
      <c r="FG110" s="258"/>
      <c r="FH110" s="258"/>
      <c r="FI110" s="258"/>
      <c r="FJ110" s="258"/>
      <c r="FK110" s="258"/>
      <c r="FL110" s="258"/>
      <c r="FM110" s="258"/>
      <c r="FN110" s="258"/>
      <c r="FO110" s="258"/>
      <c r="FP110" s="258"/>
      <c r="FQ110" s="258"/>
      <c r="FR110" s="258"/>
      <c r="FS110" s="258"/>
      <c r="FT110" s="258"/>
      <c r="FU110" s="258"/>
      <c r="FV110" s="258"/>
      <c r="FW110" s="258"/>
      <c r="FX110" s="258"/>
      <c r="FY110" s="258"/>
      <c r="FZ110" s="258"/>
      <c r="GA110" s="258"/>
      <c r="GB110" s="258"/>
      <c r="GC110" s="258"/>
      <c r="GD110" s="258"/>
      <c r="GE110" s="258"/>
      <c r="GF110" s="258"/>
      <c r="GG110" s="258"/>
      <c r="GH110" s="258"/>
      <c r="GI110" s="258"/>
      <c r="GJ110" s="258"/>
      <c r="GK110" s="258"/>
      <c r="GL110" s="258"/>
      <c r="GM110" s="258"/>
      <c r="GN110" s="258"/>
      <c r="GO110" s="258"/>
      <c r="GP110" s="258"/>
      <c r="GQ110" s="258"/>
      <c r="GR110" s="258"/>
      <c r="GS110" s="258"/>
      <c r="GT110" s="258"/>
      <c r="GU110" s="258"/>
      <c r="GV110" s="258"/>
      <c r="GW110" s="258"/>
      <c r="GX110" s="258"/>
      <c r="GY110" s="258"/>
      <c r="GZ110" s="258"/>
      <c r="HA110" s="258"/>
      <c r="HB110" s="258"/>
      <c r="HC110" s="258"/>
      <c r="HD110" s="258"/>
      <c r="HE110" s="258"/>
      <c r="HF110" s="258"/>
      <c r="HG110" s="258"/>
      <c r="HH110" s="258"/>
      <c r="HI110" s="258"/>
      <c r="HJ110" s="258"/>
      <c r="HK110" s="258"/>
      <c r="HL110" s="258"/>
      <c r="HM110" s="258"/>
      <c r="HN110" s="258"/>
      <c r="HO110" s="258"/>
      <c r="HP110" s="258"/>
      <c r="HQ110" s="258"/>
      <c r="HR110" s="258"/>
      <c r="HS110" s="258"/>
      <c r="HT110" s="258"/>
      <c r="HU110" s="258"/>
      <c r="HV110" s="258"/>
      <c r="HW110" s="258"/>
      <c r="HX110" s="258"/>
      <c r="HY110" s="258"/>
      <c r="HZ110" s="258"/>
      <c r="IA110" s="258"/>
      <c r="IB110" s="258"/>
      <c r="IC110" s="258"/>
      <c r="ID110" s="258"/>
      <c r="IE110" s="258"/>
      <c r="IF110" s="258"/>
      <c r="IG110" s="258"/>
      <c r="IH110" s="258"/>
      <c r="II110" s="258"/>
      <c r="IJ110" s="258"/>
      <c r="IK110" s="258"/>
      <c r="IL110" s="258"/>
      <c r="IM110" s="258"/>
      <c r="IN110" s="258"/>
      <c r="IO110" s="258"/>
      <c r="IP110" s="258"/>
      <c r="IQ110" s="258"/>
      <c r="IR110" s="258"/>
      <c r="IS110" s="258"/>
      <c r="IT110" s="258"/>
      <c r="IU110" s="258"/>
    </row>
    <row r="111" spans="25:255" ht="1.5" customHeight="1">
      <c r="Y111" s="215"/>
      <c r="AT111" s="215"/>
      <c r="BO111" s="215"/>
      <c r="CF111" s="210"/>
      <c r="CH111" s="234"/>
      <c r="CI111" s="197"/>
      <c r="CJ111" s="197"/>
      <c r="CK111" s="197"/>
      <c r="CL111" s="197"/>
      <c r="CM111" s="197"/>
      <c r="CN111" s="197"/>
      <c r="CO111" s="197"/>
      <c r="CP111" s="197"/>
      <c r="CQ111" s="197"/>
      <c r="CR111" s="197"/>
      <c r="CS111" s="280"/>
      <c r="CT111" s="281"/>
      <c r="CU111" s="281"/>
      <c r="CV111" s="282"/>
      <c r="CW111" s="281"/>
      <c r="CX111" s="281"/>
      <c r="CY111" s="281"/>
      <c r="CZ111" s="225"/>
      <c r="DA111" s="197"/>
      <c r="DB111" s="197"/>
      <c r="DC111" s="197"/>
      <c r="DD111" s="197"/>
      <c r="DE111" s="197"/>
      <c r="DF111" s="197"/>
      <c r="DG111" s="197"/>
      <c r="DH111" s="197"/>
      <c r="DI111" s="197"/>
      <c r="DJ111" s="197"/>
      <c r="DK111" s="235"/>
      <c r="DM111" s="210"/>
      <c r="ED111" s="215"/>
      <c r="FD111" s="257" t="s">
        <v>245</v>
      </c>
      <c r="FE111" s="258"/>
      <c r="FF111" s="258"/>
      <c r="FG111" s="258"/>
      <c r="FH111" s="258"/>
      <c r="FI111" s="258"/>
      <c r="FJ111" s="258"/>
      <c r="FK111" s="258"/>
      <c r="FL111" s="258"/>
      <c r="FM111" s="258"/>
      <c r="FN111" s="258"/>
      <c r="FO111" s="258"/>
      <c r="FP111" s="258"/>
      <c r="FQ111" s="258"/>
      <c r="FR111" s="258"/>
      <c r="FS111" s="258"/>
      <c r="FT111" s="258"/>
      <c r="FU111" s="258"/>
      <c r="FV111" s="258"/>
      <c r="FW111" s="258"/>
      <c r="FX111" s="258"/>
      <c r="FY111" s="258"/>
      <c r="FZ111" s="258"/>
      <c r="GA111" s="258"/>
      <c r="GB111" s="258"/>
      <c r="GC111" s="258"/>
      <c r="GD111" s="258"/>
      <c r="GE111" s="258"/>
      <c r="GF111" s="258"/>
      <c r="GG111" s="258"/>
      <c r="GH111" s="258"/>
      <c r="GI111" s="258"/>
      <c r="GJ111" s="258"/>
      <c r="GK111" s="258"/>
      <c r="GL111" s="258"/>
      <c r="GM111" s="258"/>
      <c r="GN111" s="258"/>
      <c r="GO111" s="258"/>
      <c r="GP111" s="258"/>
      <c r="GQ111" s="258"/>
      <c r="GR111" s="258"/>
      <c r="GS111" s="258"/>
      <c r="GT111" s="258"/>
      <c r="GU111" s="258"/>
      <c r="GV111" s="258"/>
      <c r="GW111" s="258"/>
      <c r="GX111" s="258"/>
      <c r="GY111" s="258"/>
      <c r="GZ111" s="258"/>
      <c r="HA111" s="258"/>
      <c r="HB111" s="258"/>
      <c r="HC111" s="258"/>
      <c r="HD111" s="258"/>
      <c r="HE111" s="258"/>
      <c r="HF111" s="258"/>
      <c r="HG111" s="258"/>
      <c r="HH111" s="258"/>
      <c r="HI111" s="258"/>
      <c r="HJ111" s="258"/>
      <c r="HK111" s="258"/>
      <c r="HL111" s="258"/>
      <c r="HM111" s="258"/>
      <c r="HN111" s="258"/>
      <c r="HO111" s="258"/>
      <c r="HP111" s="258"/>
      <c r="HQ111" s="258"/>
      <c r="HR111" s="258"/>
      <c r="HS111" s="258"/>
      <c r="HT111" s="258"/>
      <c r="HU111" s="258"/>
      <c r="HV111" s="258"/>
      <c r="HW111" s="258"/>
      <c r="HX111" s="258"/>
      <c r="HY111" s="258"/>
      <c r="HZ111" s="258"/>
      <c r="IA111" s="258"/>
      <c r="IB111" s="258"/>
      <c r="IC111" s="258"/>
      <c r="ID111" s="258"/>
      <c r="IE111" s="258"/>
      <c r="IF111" s="258"/>
      <c r="IG111" s="258"/>
      <c r="IH111" s="258"/>
      <c r="II111" s="258"/>
      <c r="IJ111" s="258"/>
      <c r="IK111" s="258"/>
      <c r="IL111" s="258"/>
      <c r="IM111" s="258"/>
      <c r="IN111" s="258"/>
      <c r="IO111" s="258"/>
      <c r="IP111" s="258"/>
      <c r="IQ111" s="258"/>
      <c r="IR111" s="258"/>
      <c r="IS111" s="258"/>
      <c r="IT111" s="258"/>
      <c r="IU111" s="258"/>
    </row>
    <row r="112" spans="25:255" ht="1.5" customHeight="1">
      <c r="Y112" s="215"/>
      <c r="AT112" s="215"/>
      <c r="BO112" s="215"/>
      <c r="CF112" s="210"/>
      <c r="CH112" s="234"/>
      <c r="CI112" s="197"/>
      <c r="CJ112" s="197"/>
      <c r="CK112" s="197"/>
      <c r="CL112" s="197"/>
      <c r="CM112" s="197"/>
      <c r="CN112" s="197"/>
      <c r="CO112" s="197"/>
      <c r="CP112" s="197"/>
      <c r="CQ112" s="197"/>
      <c r="CR112" s="197"/>
      <c r="CS112" s="280"/>
      <c r="CT112" s="281"/>
      <c r="CU112" s="281"/>
      <c r="CV112" s="282"/>
      <c r="CW112" s="281"/>
      <c r="CX112" s="281"/>
      <c r="CY112" s="281"/>
      <c r="CZ112" s="225"/>
      <c r="DA112" s="197"/>
      <c r="DB112" s="197"/>
      <c r="DC112" s="197"/>
      <c r="DD112" s="197"/>
      <c r="DE112" s="197"/>
      <c r="DF112" s="197"/>
      <c r="DG112" s="197"/>
      <c r="DH112" s="197"/>
      <c r="DI112" s="197"/>
      <c r="DJ112" s="197"/>
      <c r="DK112" s="235"/>
      <c r="DM112" s="210"/>
      <c r="ED112" s="215"/>
      <c r="FD112" s="258"/>
      <c r="FE112" s="258"/>
      <c r="FF112" s="258"/>
      <c r="FG112" s="258"/>
      <c r="FH112" s="258"/>
      <c r="FI112" s="258"/>
      <c r="FJ112" s="258"/>
      <c r="FK112" s="258"/>
      <c r="FL112" s="258"/>
      <c r="FM112" s="258"/>
      <c r="FN112" s="258"/>
      <c r="FO112" s="258"/>
      <c r="FP112" s="258"/>
      <c r="FQ112" s="258"/>
      <c r="FR112" s="258"/>
      <c r="FS112" s="258"/>
      <c r="FT112" s="258"/>
      <c r="FU112" s="258"/>
      <c r="FV112" s="258"/>
      <c r="FW112" s="258"/>
      <c r="FX112" s="258"/>
      <c r="FY112" s="258"/>
      <c r="FZ112" s="258"/>
      <c r="GA112" s="258"/>
      <c r="GB112" s="258"/>
      <c r="GC112" s="258"/>
      <c r="GD112" s="258"/>
      <c r="GE112" s="258"/>
      <c r="GF112" s="258"/>
      <c r="GG112" s="258"/>
      <c r="GH112" s="258"/>
      <c r="GI112" s="258"/>
      <c r="GJ112" s="258"/>
      <c r="GK112" s="258"/>
      <c r="GL112" s="258"/>
      <c r="GM112" s="258"/>
      <c r="GN112" s="258"/>
      <c r="GO112" s="258"/>
      <c r="GP112" s="258"/>
      <c r="GQ112" s="258"/>
      <c r="GR112" s="258"/>
      <c r="GS112" s="258"/>
      <c r="GT112" s="258"/>
      <c r="GU112" s="258"/>
      <c r="GV112" s="258"/>
      <c r="GW112" s="258"/>
      <c r="GX112" s="258"/>
      <c r="GY112" s="258"/>
      <c r="GZ112" s="258"/>
      <c r="HA112" s="258"/>
      <c r="HB112" s="258"/>
      <c r="HC112" s="258"/>
      <c r="HD112" s="258"/>
      <c r="HE112" s="258"/>
      <c r="HF112" s="258"/>
      <c r="HG112" s="258"/>
      <c r="HH112" s="258"/>
      <c r="HI112" s="258"/>
      <c r="HJ112" s="258"/>
      <c r="HK112" s="258"/>
      <c r="HL112" s="258"/>
      <c r="HM112" s="258"/>
      <c r="HN112" s="258"/>
      <c r="HO112" s="258"/>
      <c r="HP112" s="258"/>
      <c r="HQ112" s="258"/>
      <c r="HR112" s="258"/>
      <c r="HS112" s="258"/>
      <c r="HT112" s="258"/>
      <c r="HU112" s="258"/>
      <c r="HV112" s="258"/>
      <c r="HW112" s="258"/>
      <c r="HX112" s="258"/>
      <c r="HY112" s="258"/>
      <c r="HZ112" s="258"/>
      <c r="IA112" s="258"/>
      <c r="IB112" s="258"/>
      <c r="IC112" s="258"/>
      <c r="ID112" s="258"/>
      <c r="IE112" s="258"/>
      <c r="IF112" s="258"/>
      <c r="IG112" s="258"/>
      <c r="IH112" s="258"/>
      <c r="II112" s="258"/>
      <c r="IJ112" s="258"/>
      <c r="IK112" s="258"/>
      <c r="IL112" s="258"/>
      <c r="IM112" s="258"/>
      <c r="IN112" s="258"/>
      <c r="IO112" s="258"/>
      <c r="IP112" s="258"/>
      <c r="IQ112" s="258"/>
      <c r="IR112" s="258"/>
      <c r="IS112" s="258"/>
      <c r="IT112" s="258"/>
      <c r="IU112" s="258"/>
    </row>
    <row r="113" spans="25:255" ht="1.5" customHeight="1">
      <c r="Y113" s="215"/>
      <c r="AT113" s="215"/>
      <c r="BO113" s="215"/>
      <c r="CF113" s="210"/>
      <c r="CH113" s="234"/>
      <c r="CI113" s="197"/>
      <c r="CJ113" s="197"/>
      <c r="CK113" s="197"/>
      <c r="CL113" s="197"/>
      <c r="CM113" s="197"/>
      <c r="CN113" s="197"/>
      <c r="CO113" s="197"/>
      <c r="CP113" s="197"/>
      <c r="CQ113" s="197"/>
      <c r="CR113" s="197"/>
      <c r="CS113" s="280"/>
      <c r="CT113" s="281"/>
      <c r="CU113" s="281"/>
      <c r="CV113" s="282"/>
      <c r="CW113" s="281"/>
      <c r="CX113" s="281"/>
      <c r="CY113" s="281"/>
      <c r="CZ113" s="225"/>
      <c r="DA113" s="197"/>
      <c r="DB113" s="197"/>
      <c r="DC113" s="197"/>
      <c r="DD113" s="197"/>
      <c r="DE113" s="197"/>
      <c r="DF113" s="197"/>
      <c r="DG113" s="197"/>
      <c r="DH113" s="197"/>
      <c r="DI113" s="197"/>
      <c r="DJ113" s="197"/>
      <c r="DK113" s="235"/>
      <c r="DM113" s="210"/>
      <c r="ED113" s="215"/>
      <c r="FD113" s="258"/>
      <c r="FE113" s="258"/>
      <c r="FF113" s="258"/>
      <c r="FG113" s="258"/>
      <c r="FH113" s="258"/>
      <c r="FI113" s="258"/>
      <c r="FJ113" s="258"/>
      <c r="FK113" s="258"/>
      <c r="FL113" s="258"/>
      <c r="FM113" s="258"/>
      <c r="FN113" s="258"/>
      <c r="FO113" s="258"/>
      <c r="FP113" s="258"/>
      <c r="FQ113" s="258"/>
      <c r="FR113" s="258"/>
      <c r="FS113" s="258"/>
      <c r="FT113" s="258"/>
      <c r="FU113" s="258"/>
      <c r="FV113" s="258"/>
      <c r="FW113" s="258"/>
      <c r="FX113" s="258"/>
      <c r="FY113" s="258"/>
      <c r="FZ113" s="258"/>
      <c r="GA113" s="258"/>
      <c r="GB113" s="258"/>
      <c r="GC113" s="258"/>
      <c r="GD113" s="258"/>
      <c r="GE113" s="258"/>
      <c r="GF113" s="258"/>
      <c r="GG113" s="258"/>
      <c r="GH113" s="258"/>
      <c r="GI113" s="258"/>
      <c r="GJ113" s="258"/>
      <c r="GK113" s="258"/>
      <c r="GL113" s="258"/>
      <c r="GM113" s="258"/>
      <c r="GN113" s="258"/>
      <c r="GO113" s="258"/>
      <c r="GP113" s="258"/>
      <c r="GQ113" s="258"/>
      <c r="GR113" s="258"/>
      <c r="GS113" s="258"/>
      <c r="GT113" s="258"/>
      <c r="GU113" s="258"/>
      <c r="GV113" s="258"/>
      <c r="GW113" s="258"/>
      <c r="GX113" s="258"/>
      <c r="GY113" s="258"/>
      <c r="GZ113" s="258"/>
      <c r="HA113" s="258"/>
      <c r="HB113" s="258"/>
      <c r="HC113" s="258"/>
      <c r="HD113" s="258"/>
      <c r="HE113" s="258"/>
      <c r="HF113" s="258"/>
      <c r="HG113" s="258"/>
      <c r="HH113" s="258"/>
      <c r="HI113" s="258"/>
      <c r="HJ113" s="258"/>
      <c r="HK113" s="258"/>
      <c r="HL113" s="258"/>
      <c r="HM113" s="258"/>
      <c r="HN113" s="258"/>
      <c r="HO113" s="258"/>
      <c r="HP113" s="258"/>
      <c r="HQ113" s="258"/>
      <c r="HR113" s="258"/>
      <c r="HS113" s="258"/>
      <c r="HT113" s="258"/>
      <c r="HU113" s="258"/>
      <c r="HV113" s="258"/>
      <c r="HW113" s="258"/>
      <c r="HX113" s="258"/>
      <c r="HY113" s="258"/>
      <c r="HZ113" s="258"/>
      <c r="IA113" s="258"/>
      <c r="IB113" s="258"/>
      <c r="IC113" s="258"/>
      <c r="ID113" s="258"/>
      <c r="IE113" s="258"/>
      <c r="IF113" s="258"/>
      <c r="IG113" s="258"/>
      <c r="IH113" s="258"/>
      <c r="II113" s="258"/>
      <c r="IJ113" s="258"/>
      <c r="IK113" s="258"/>
      <c r="IL113" s="258"/>
      <c r="IM113" s="258"/>
      <c r="IN113" s="258"/>
      <c r="IO113" s="258"/>
      <c r="IP113" s="258"/>
      <c r="IQ113" s="258"/>
      <c r="IR113" s="258"/>
      <c r="IS113" s="258"/>
      <c r="IT113" s="258"/>
      <c r="IU113" s="258"/>
    </row>
    <row r="114" spans="25:255" ht="1.5" customHeight="1">
      <c r="Y114" s="215"/>
      <c r="AT114" s="215"/>
      <c r="BG114" s="259">
        <v>60</v>
      </c>
      <c r="BH114" s="260"/>
      <c r="BI114" s="260"/>
      <c r="BJ114" s="260"/>
      <c r="BK114" s="260"/>
      <c r="BL114" s="260"/>
      <c r="BM114" s="260"/>
      <c r="BN114" s="260"/>
      <c r="BO114" s="215"/>
      <c r="CF114" s="210"/>
      <c r="CH114" s="234"/>
      <c r="CI114" s="197"/>
      <c r="CJ114" s="197"/>
      <c r="CK114" s="197"/>
      <c r="CL114" s="197"/>
      <c r="CM114" s="197"/>
      <c r="CN114" s="197"/>
      <c r="CO114" s="197"/>
      <c r="CP114" s="197"/>
      <c r="CQ114" s="197"/>
      <c r="CR114" s="197"/>
      <c r="CS114" s="280"/>
      <c r="CT114" s="281"/>
      <c r="CU114" s="281"/>
      <c r="CV114" s="282"/>
      <c r="CW114" s="281"/>
      <c r="CX114" s="281"/>
      <c r="CY114" s="281"/>
      <c r="CZ114" s="225"/>
      <c r="DA114" s="197"/>
      <c r="DB114" s="197"/>
      <c r="DC114" s="197"/>
      <c r="DD114" s="197"/>
      <c r="DE114" s="197"/>
      <c r="DF114" s="197"/>
      <c r="DG114" s="197"/>
      <c r="DH114" s="197"/>
      <c r="DI114" s="197"/>
      <c r="DJ114" s="197"/>
      <c r="DK114" s="235"/>
      <c r="DM114" s="210"/>
      <c r="DV114" s="259">
        <v>60</v>
      </c>
      <c r="DW114" s="260"/>
      <c r="DX114" s="260"/>
      <c r="DY114" s="260"/>
      <c r="DZ114" s="260"/>
      <c r="EA114" s="260"/>
      <c r="EB114" s="260"/>
      <c r="EC114" s="260"/>
      <c r="ED114" s="215"/>
      <c r="FD114" s="258"/>
      <c r="FE114" s="258"/>
      <c r="FF114" s="258"/>
      <c r="FG114" s="258"/>
      <c r="FH114" s="258"/>
      <c r="FI114" s="258"/>
      <c r="FJ114" s="258"/>
      <c r="FK114" s="258"/>
      <c r="FL114" s="258"/>
      <c r="FM114" s="258"/>
      <c r="FN114" s="258"/>
      <c r="FO114" s="258"/>
      <c r="FP114" s="258"/>
      <c r="FQ114" s="258"/>
      <c r="FR114" s="258"/>
      <c r="FS114" s="258"/>
      <c r="FT114" s="258"/>
      <c r="FU114" s="258"/>
      <c r="FV114" s="258"/>
      <c r="FW114" s="258"/>
      <c r="FX114" s="258"/>
      <c r="FY114" s="258"/>
      <c r="FZ114" s="258"/>
      <c r="GA114" s="258"/>
      <c r="GB114" s="258"/>
      <c r="GC114" s="258"/>
      <c r="GD114" s="258"/>
      <c r="GE114" s="258"/>
      <c r="GF114" s="258"/>
      <c r="GG114" s="258"/>
      <c r="GH114" s="258"/>
      <c r="GI114" s="258"/>
      <c r="GJ114" s="258"/>
      <c r="GK114" s="258"/>
      <c r="GL114" s="258"/>
      <c r="GM114" s="258"/>
      <c r="GN114" s="258"/>
      <c r="GO114" s="258"/>
      <c r="GP114" s="258"/>
      <c r="GQ114" s="258"/>
      <c r="GR114" s="258"/>
      <c r="GS114" s="258"/>
      <c r="GT114" s="258"/>
      <c r="GU114" s="258"/>
      <c r="GV114" s="258"/>
      <c r="GW114" s="258"/>
      <c r="GX114" s="258"/>
      <c r="GY114" s="258"/>
      <c r="GZ114" s="258"/>
      <c r="HA114" s="258"/>
      <c r="HB114" s="258"/>
      <c r="HC114" s="258"/>
      <c r="HD114" s="258"/>
      <c r="HE114" s="258"/>
      <c r="HF114" s="258"/>
      <c r="HG114" s="258"/>
      <c r="HH114" s="258"/>
      <c r="HI114" s="258"/>
      <c r="HJ114" s="258"/>
      <c r="HK114" s="258"/>
      <c r="HL114" s="258"/>
      <c r="HM114" s="258"/>
      <c r="HN114" s="258"/>
      <c r="HO114" s="258"/>
      <c r="HP114" s="258"/>
      <c r="HQ114" s="258"/>
      <c r="HR114" s="258"/>
      <c r="HS114" s="258"/>
      <c r="HT114" s="258"/>
      <c r="HU114" s="258"/>
      <c r="HV114" s="258"/>
      <c r="HW114" s="258"/>
      <c r="HX114" s="258"/>
      <c r="HY114" s="258"/>
      <c r="HZ114" s="258"/>
      <c r="IA114" s="258"/>
      <c r="IB114" s="258"/>
      <c r="IC114" s="258"/>
      <c r="ID114" s="258"/>
      <c r="IE114" s="258"/>
      <c r="IF114" s="258"/>
      <c r="IG114" s="258"/>
      <c r="IH114" s="258"/>
      <c r="II114" s="258"/>
      <c r="IJ114" s="258"/>
      <c r="IK114" s="258"/>
      <c r="IL114" s="258"/>
      <c r="IM114" s="258"/>
      <c r="IN114" s="258"/>
      <c r="IO114" s="258"/>
      <c r="IP114" s="258"/>
      <c r="IQ114" s="258"/>
      <c r="IR114" s="258"/>
      <c r="IS114" s="258"/>
      <c r="IT114" s="258"/>
      <c r="IU114" s="258"/>
    </row>
    <row r="115" spans="25:255" ht="1.5" customHeight="1">
      <c r="Y115" s="215"/>
      <c r="AT115" s="215"/>
      <c r="BG115" s="260"/>
      <c r="BH115" s="260"/>
      <c r="BI115" s="260"/>
      <c r="BJ115" s="260"/>
      <c r="BK115" s="260"/>
      <c r="BL115" s="260"/>
      <c r="BM115" s="260"/>
      <c r="BN115" s="260"/>
      <c r="BO115" s="215"/>
      <c r="CF115" s="210"/>
      <c r="CH115" s="234"/>
      <c r="CI115" s="197"/>
      <c r="CJ115" s="197"/>
      <c r="CK115" s="197"/>
      <c r="CL115" s="197"/>
      <c r="CM115" s="197"/>
      <c r="CN115" s="197"/>
      <c r="CO115" s="197"/>
      <c r="CP115" s="197"/>
      <c r="CQ115" s="197"/>
      <c r="CR115" s="197"/>
      <c r="CS115" s="280"/>
      <c r="CT115" s="281"/>
      <c r="CU115" s="281"/>
      <c r="CV115" s="282"/>
      <c r="CW115" s="281"/>
      <c r="CX115" s="281"/>
      <c r="CY115" s="281"/>
      <c r="CZ115" s="225"/>
      <c r="DA115" s="197"/>
      <c r="DB115" s="197"/>
      <c r="DC115" s="197"/>
      <c r="DD115" s="197"/>
      <c r="DE115" s="197"/>
      <c r="DF115" s="197"/>
      <c r="DG115" s="197"/>
      <c r="DH115" s="197"/>
      <c r="DI115" s="197"/>
      <c r="DJ115" s="197"/>
      <c r="DK115" s="235"/>
      <c r="DM115" s="210"/>
      <c r="DV115" s="260"/>
      <c r="DW115" s="260"/>
      <c r="DX115" s="260"/>
      <c r="DY115" s="260"/>
      <c r="DZ115" s="260"/>
      <c r="EA115" s="260"/>
      <c r="EB115" s="260"/>
      <c r="EC115" s="260"/>
      <c r="ED115" s="215"/>
      <c r="FD115" s="258"/>
      <c r="FE115" s="258"/>
      <c r="FF115" s="258"/>
      <c r="FG115" s="258"/>
      <c r="FH115" s="258"/>
      <c r="FI115" s="258"/>
      <c r="FJ115" s="258"/>
      <c r="FK115" s="258"/>
      <c r="FL115" s="258"/>
      <c r="FM115" s="258"/>
      <c r="FN115" s="258"/>
      <c r="FO115" s="258"/>
      <c r="FP115" s="258"/>
      <c r="FQ115" s="258"/>
      <c r="FR115" s="258"/>
      <c r="FS115" s="258"/>
      <c r="FT115" s="258"/>
      <c r="FU115" s="258"/>
      <c r="FV115" s="258"/>
      <c r="FW115" s="258"/>
      <c r="FX115" s="258"/>
      <c r="FY115" s="258"/>
      <c r="FZ115" s="258"/>
      <c r="GA115" s="258"/>
      <c r="GB115" s="258"/>
      <c r="GC115" s="258"/>
      <c r="GD115" s="258"/>
      <c r="GE115" s="258"/>
      <c r="GF115" s="258"/>
      <c r="GG115" s="258"/>
      <c r="GH115" s="258"/>
      <c r="GI115" s="258"/>
      <c r="GJ115" s="258"/>
      <c r="GK115" s="258"/>
      <c r="GL115" s="258"/>
      <c r="GM115" s="258"/>
      <c r="GN115" s="258"/>
      <c r="GO115" s="258"/>
      <c r="GP115" s="258"/>
      <c r="GQ115" s="258"/>
      <c r="GR115" s="258"/>
      <c r="GS115" s="258"/>
      <c r="GT115" s="258"/>
      <c r="GU115" s="258"/>
      <c r="GV115" s="258"/>
      <c r="GW115" s="258"/>
      <c r="GX115" s="258"/>
      <c r="GY115" s="258"/>
      <c r="GZ115" s="258"/>
      <c r="HA115" s="258"/>
      <c r="HB115" s="258"/>
      <c r="HC115" s="258"/>
      <c r="HD115" s="258"/>
      <c r="HE115" s="258"/>
      <c r="HF115" s="258"/>
      <c r="HG115" s="258"/>
      <c r="HH115" s="258"/>
      <c r="HI115" s="258"/>
      <c r="HJ115" s="258"/>
      <c r="HK115" s="258"/>
      <c r="HL115" s="258"/>
      <c r="HM115" s="258"/>
      <c r="HN115" s="258"/>
      <c r="HO115" s="258"/>
      <c r="HP115" s="258"/>
      <c r="HQ115" s="258"/>
      <c r="HR115" s="258"/>
      <c r="HS115" s="258"/>
      <c r="HT115" s="258"/>
      <c r="HU115" s="258"/>
      <c r="HV115" s="258"/>
      <c r="HW115" s="258"/>
      <c r="HX115" s="258"/>
      <c r="HY115" s="258"/>
      <c r="HZ115" s="258"/>
      <c r="IA115" s="258"/>
      <c r="IB115" s="258"/>
      <c r="IC115" s="258"/>
      <c r="ID115" s="258"/>
      <c r="IE115" s="258"/>
      <c r="IF115" s="258"/>
      <c r="IG115" s="258"/>
      <c r="IH115" s="258"/>
      <c r="II115" s="258"/>
      <c r="IJ115" s="258"/>
      <c r="IK115" s="258"/>
      <c r="IL115" s="258"/>
      <c r="IM115" s="258"/>
      <c r="IN115" s="258"/>
      <c r="IO115" s="258"/>
      <c r="IP115" s="258"/>
      <c r="IQ115" s="258"/>
      <c r="IR115" s="258"/>
      <c r="IS115" s="258"/>
      <c r="IT115" s="258"/>
      <c r="IU115" s="258"/>
    </row>
    <row r="116" spans="25:255" ht="1.5" customHeight="1">
      <c r="Y116" s="215"/>
      <c r="AT116" s="215"/>
      <c r="BG116" s="260"/>
      <c r="BH116" s="260"/>
      <c r="BI116" s="260"/>
      <c r="BJ116" s="260"/>
      <c r="BK116" s="260"/>
      <c r="BL116" s="260"/>
      <c r="BM116" s="260"/>
      <c r="BN116" s="260"/>
      <c r="BO116" s="215"/>
      <c r="CF116" s="210"/>
      <c r="CH116" s="234"/>
      <c r="CI116" s="197"/>
      <c r="CJ116" s="197"/>
      <c r="CK116" s="197"/>
      <c r="CL116" s="197"/>
      <c r="CM116" s="197"/>
      <c r="CN116" s="197"/>
      <c r="CO116" s="197"/>
      <c r="CP116" s="197"/>
      <c r="CQ116" s="197"/>
      <c r="CR116" s="197"/>
      <c r="CS116" s="280"/>
      <c r="CT116" s="281"/>
      <c r="CU116" s="281"/>
      <c r="CV116" s="282"/>
      <c r="CW116" s="281"/>
      <c r="CX116" s="281"/>
      <c r="CY116" s="281"/>
      <c r="CZ116" s="225"/>
      <c r="DA116" s="197"/>
      <c r="DB116" s="197"/>
      <c r="DC116" s="197"/>
      <c r="DD116" s="197"/>
      <c r="DE116" s="197"/>
      <c r="DF116" s="197"/>
      <c r="DG116" s="197"/>
      <c r="DH116" s="197"/>
      <c r="DI116" s="197"/>
      <c r="DJ116" s="197"/>
      <c r="DK116" s="235"/>
      <c r="DM116" s="210"/>
      <c r="DV116" s="260"/>
      <c r="DW116" s="260"/>
      <c r="DX116" s="260"/>
      <c r="DY116" s="260"/>
      <c r="DZ116" s="260"/>
      <c r="EA116" s="260"/>
      <c r="EB116" s="260"/>
      <c r="EC116" s="260"/>
      <c r="ED116" s="215"/>
      <c r="FD116" s="258"/>
      <c r="FE116" s="258"/>
      <c r="FF116" s="258"/>
      <c r="FG116" s="258"/>
      <c r="FH116" s="258"/>
      <c r="FI116" s="258"/>
      <c r="FJ116" s="258"/>
      <c r="FK116" s="258"/>
      <c r="FL116" s="258"/>
      <c r="FM116" s="258"/>
      <c r="FN116" s="258"/>
      <c r="FO116" s="258"/>
      <c r="FP116" s="258"/>
      <c r="FQ116" s="258"/>
      <c r="FR116" s="258"/>
      <c r="FS116" s="258"/>
      <c r="FT116" s="258"/>
      <c r="FU116" s="258"/>
      <c r="FV116" s="258"/>
      <c r="FW116" s="258"/>
      <c r="FX116" s="258"/>
      <c r="FY116" s="258"/>
      <c r="FZ116" s="258"/>
      <c r="GA116" s="258"/>
      <c r="GB116" s="258"/>
      <c r="GC116" s="258"/>
      <c r="GD116" s="258"/>
      <c r="GE116" s="258"/>
      <c r="GF116" s="258"/>
      <c r="GG116" s="258"/>
      <c r="GH116" s="258"/>
      <c r="GI116" s="258"/>
      <c r="GJ116" s="258"/>
      <c r="GK116" s="258"/>
      <c r="GL116" s="258"/>
      <c r="GM116" s="258"/>
      <c r="GN116" s="258"/>
      <c r="GO116" s="258"/>
      <c r="GP116" s="258"/>
      <c r="GQ116" s="258"/>
      <c r="GR116" s="258"/>
      <c r="GS116" s="258"/>
      <c r="GT116" s="258"/>
      <c r="GU116" s="258"/>
      <c r="GV116" s="258"/>
      <c r="GW116" s="258"/>
      <c r="GX116" s="258"/>
      <c r="GY116" s="258"/>
      <c r="GZ116" s="258"/>
      <c r="HA116" s="258"/>
      <c r="HB116" s="258"/>
      <c r="HC116" s="258"/>
      <c r="HD116" s="258"/>
      <c r="HE116" s="258"/>
      <c r="HF116" s="258"/>
      <c r="HG116" s="258"/>
      <c r="HH116" s="258"/>
      <c r="HI116" s="258"/>
      <c r="HJ116" s="258"/>
      <c r="HK116" s="258"/>
      <c r="HL116" s="258"/>
      <c r="HM116" s="258"/>
      <c r="HN116" s="258"/>
      <c r="HO116" s="258"/>
      <c r="HP116" s="258"/>
      <c r="HQ116" s="258"/>
      <c r="HR116" s="258"/>
      <c r="HS116" s="258"/>
      <c r="HT116" s="258"/>
      <c r="HU116" s="258"/>
      <c r="HV116" s="258"/>
      <c r="HW116" s="258"/>
      <c r="HX116" s="258"/>
      <c r="HY116" s="258"/>
      <c r="HZ116" s="258"/>
      <c r="IA116" s="258"/>
      <c r="IB116" s="258"/>
      <c r="IC116" s="258"/>
      <c r="ID116" s="258"/>
      <c r="IE116" s="258"/>
      <c r="IF116" s="258"/>
      <c r="IG116" s="258"/>
      <c r="IH116" s="258"/>
      <c r="II116" s="258"/>
      <c r="IJ116" s="258"/>
      <c r="IK116" s="258"/>
      <c r="IL116" s="258"/>
      <c r="IM116" s="258"/>
      <c r="IN116" s="258"/>
      <c r="IO116" s="258"/>
      <c r="IP116" s="258"/>
      <c r="IQ116" s="258"/>
      <c r="IR116" s="258"/>
      <c r="IS116" s="258"/>
      <c r="IT116" s="258"/>
      <c r="IU116" s="258"/>
    </row>
    <row r="117" spans="25:255" ht="1.5" customHeight="1">
      <c r="Y117" s="215"/>
      <c r="AT117" s="215"/>
      <c r="BG117" s="260"/>
      <c r="BH117" s="260"/>
      <c r="BI117" s="260"/>
      <c r="BJ117" s="260"/>
      <c r="BK117" s="260"/>
      <c r="BL117" s="260"/>
      <c r="BM117" s="260"/>
      <c r="BN117" s="260"/>
      <c r="BO117" s="215"/>
      <c r="CF117" s="210"/>
      <c r="CH117" s="234"/>
      <c r="CI117" s="197"/>
      <c r="CJ117" s="197"/>
      <c r="CK117" s="197"/>
      <c r="CL117" s="197"/>
      <c r="CM117" s="197"/>
      <c r="CN117" s="197"/>
      <c r="CO117" s="197"/>
      <c r="CP117" s="197"/>
      <c r="CQ117" s="197"/>
      <c r="CR117" s="197"/>
      <c r="CS117" s="280"/>
      <c r="CT117" s="281"/>
      <c r="CU117" s="281"/>
      <c r="CV117" s="282"/>
      <c r="CW117" s="281"/>
      <c r="CX117" s="281"/>
      <c r="CY117" s="281"/>
      <c r="CZ117" s="225"/>
      <c r="DA117" s="197"/>
      <c r="DB117" s="197"/>
      <c r="DC117" s="197"/>
      <c r="DD117" s="197"/>
      <c r="DE117" s="197"/>
      <c r="DF117" s="197"/>
      <c r="DG117" s="197"/>
      <c r="DH117" s="197"/>
      <c r="DI117" s="197"/>
      <c r="DJ117" s="197"/>
      <c r="DK117" s="235"/>
      <c r="DM117" s="210"/>
      <c r="DV117" s="260"/>
      <c r="DW117" s="260"/>
      <c r="DX117" s="260"/>
      <c r="DY117" s="260"/>
      <c r="DZ117" s="260"/>
      <c r="EA117" s="260"/>
      <c r="EB117" s="260"/>
      <c r="EC117" s="260"/>
      <c r="ED117" s="215"/>
      <c r="FD117" s="258"/>
      <c r="FE117" s="258"/>
      <c r="FF117" s="258"/>
      <c r="FG117" s="258"/>
      <c r="FH117" s="258"/>
      <c r="FI117" s="258"/>
      <c r="FJ117" s="258"/>
      <c r="FK117" s="258"/>
      <c r="FL117" s="258"/>
      <c r="FM117" s="258"/>
      <c r="FN117" s="258"/>
      <c r="FO117" s="258"/>
      <c r="FP117" s="258"/>
      <c r="FQ117" s="258"/>
      <c r="FR117" s="258"/>
      <c r="FS117" s="258"/>
      <c r="FT117" s="258"/>
      <c r="FU117" s="258"/>
      <c r="FV117" s="258"/>
      <c r="FW117" s="258"/>
      <c r="FX117" s="258"/>
      <c r="FY117" s="258"/>
      <c r="FZ117" s="258"/>
      <c r="GA117" s="258"/>
      <c r="GB117" s="258"/>
      <c r="GC117" s="258"/>
      <c r="GD117" s="258"/>
      <c r="GE117" s="258"/>
      <c r="GF117" s="258"/>
      <c r="GG117" s="258"/>
      <c r="GH117" s="258"/>
      <c r="GI117" s="258"/>
      <c r="GJ117" s="258"/>
      <c r="GK117" s="258"/>
      <c r="GL117" s="258"/>
      <c r="GM117" s="258"/>
      <c r="GN117" s="258"/>
      <c r="GO117" s="258"/>
      <c r="GP117" s="258"/>
      <c r="GQ117" s="258"/>
      <c r="GR117" s="258"/>
      <c r="GS117" s="258"/>
      <c r="GT117" s="258"/>
      <c r="GU117" s="258"/>
      <c r="GV117" s="258"/>
      <c r="GW117" s="258"/>
      <c r="GX117" s="258"/>
      <c r="GY117" s="258"/>
      <c r="GZ117" s="258"/>
      <c r="HA117" s="258"/>
      <c r="HB117" s="258"/>
      <c r="HC117" s="258"/>
      <c r="HD117" s="258"/>
      <c r="HE117" s="258"/>
      <c r="HF117" s="258"/>
      <c r="HG117" s="258"/>
      <c r="HH117" s="258"/>
      <c r="HI117" s="258"/>
      <c r="HJ117" s="258"/>
      <c r="HK117" s="258"/>
      <c r="HL117" s="258"/>
      <c r="HM117" s="258"/>
      <c r="HN117" s="258"/>
      <c r="HO117" s="258"/>
      <c r="HP117" s="258"/>
      <c r="HQ117" s="258"/>
      <c r="HR117" s="258"/>
      <c r="HS117" s="258"/>
      <c r="HT117" s="258"/>
      <c r="HU117" s="258"/>
      <c r="HV117" s="258"/>
      <c r="HW117" s="258"/>
      <c r="HX117" s="258"/>
      <c r="HY117" s="258"/>
      <c r="HZ117" s="258"/>
      <c r="IA117" s="258"/>
      <c r="IB117" s="258"/>
      <c r="IC117" s="258"/>
      <c r="ID117" s="258"/>
      <c r="IE117" s="258"/>
      <c r="IF117" s="258"/>
      <c r="IG117" s="258"/>
      <c r="IH117" s="258"/>
      <c r="II117" s="258"/>
      <c r="IJ117" s="258"/>
      <c r="IK117" s="258"/>
      <c r="IL117" s="258"/>
      <c r="IM117" s="258"/>
      <c r="IN117" s="258"/>
      <c r="IO117" s="258"/>
      <c r="IP117" s="258"/>
      <c r="IQ117" s="258"/>
      <c r="IR117" s="258"/>
      <c r="IS117" s="258"/>
      <c r="IT117" s="258"/>
      <c r="IU117" s="258"/>
    </row>
    <row r="118" spans="25:255" ht="1.5" customHeight="1">
      <c r="Y118" s="215"/>
      <c r="AT118" s="215"/>
      <c r="BG118" s="260"/>
      <c r="BH118" s="260"/>
      <c r="BI118" s="260"/>
      <c r="BJ118" s="260"/>
      <c r="BK118" s="260"/>
      <c r="BL118" s="260"/>
      <c r="BM118" s="260"/>
      <c r="BN118" s="260"/>
      <c r="BO118" s="215"/>
      <c r="CF118" s="210"/>
      <c r="CH118" s="234"/>
      <c r="CI118" s="197"/>
      <c r="CJ118" s="197"/>
      <c r="CK118" s="197"/>
      <c r="CL118" s="197"/>
      <c r="CM118" s="197"/>
      <c r="CN118" s="197"/>
      <c r="CO118" s="197"/>
      <c r="CP118" s="197"/>
      <c r="CQ118" s="197"/>
      <c r="CR118" s="197"/>
      <c r="CS118" s="280"/>
      <c r="CT118" s="281"/>
      <c r="CU118" s="281"/>
      <c r="CV118" s="282"/>
      <c r="CW118" s="281"/>
      <c r="CX118" s="281"/>
      <c r="CY118" s="281"/>
      <c r="CZ118" s="225"/>
      <c r="DA118" s="197"/>
      <c r="DB118" s="197"/>
      <c r="DC118" s="197"/>
      <c r="DD118" s="197"/>
      <c r="DE118" s="197"/>
      <c r="DF118" s="197"/>
      <c r="DG118" s="197"/>
      <c r="DH118" s="197"/>
      <c r="DI118" s="197"/>
      <c r="DJ118" s="197"/>
      <c r="DK118" s="235"/>
      <c r="DM118" s="210"/>
      <c r="DV118" s="260"/>
      <c r="DW118" s="260"/>
      <c r="DX118" s="260"/>
      <c r="DY118" s="260"/>
      <c r="DZ118" s="260"/>
      <c r="EA118" s="260"/>
      <c r="EB118" s="260"/>
      <c r="EC118" s="260"/>
      <c r="ED118" s="215"/>
      <c r="FD118" s="258"/>
      <c r="FE118" s="258"/>
      <c r="FF118" s="258"/>
      <c r="FG118" s="258"/>
      <c r="FH118" s="258"/>
      <c r="FI118" s="258"/>
      <c r="FJ118" s="258"/>
      <c r="FK118" s="258"/>
      <c r="FL118" s="258"/>
      <c r="FM118" s="258"/>
      <c r="FN118" s="258"/>
      <c r="FO118" s="258"/>
      <c r="FP118" s="258"/>
      <c r="FQ118" s="258"/>
      <c r="FR118" s="258"/>
      <c r="FS118" s="258"/>
      <c r="FT118" s="258"/>
      <c r="FU118" s="258"/>
      <c r="FV118" s="258"/>
      <c r="FW118" s="258"/>
      <c r="FX118" s="258"/>
      <c r="FY118" s="258"/>
      <c r="FZ118" s="258"/>
      <c r="GA118" s="258"/>
      <c r="GB118" s="258"/>
      <c r="GC118" s="258"/>
      <c r="GD118" s="258"/>
      <c r="GE118" s="258"/>
      <c r="GF118" s="258"/>
      <c r="GG118" s="258"/>
      <c r="GH118" s="258"/>
      <c r="GI118" s="258"/>
      <c r="GJ118" s="258"/>
      <c r="GK118" s="258"/>
      <c r="GL118" s="258"/>
      <c r="GM118" s="258"/>
      <c r="GN118" s="258"/>
      <c r="GO118" s="258"/>
      <c r="GP118" s="258"/>
      <c r="GQ118" s="258"/>
      <c r="GR118" s="258"/>
      <c r="GS118" s="258"/>
      <c r="GT118" s="258"/>
      <c r="GU118" s="258"/>
      <c r="GV118" s="258"/>
      <c r="GW118" s="258"/>
      <c r="GX118" s="258"/>
      <c r="GY118" s="258"/>
      <c r="GZ118" s="258"/>
      <c r="HA118" s="258"/>
      <c r="HB118" s="258"/>
      <c r="HC118" s="258"/>
      <c r="HD118" s="258"/>
      <c r="HE118" s="258"/>
      <c r="HF118" s="258"/>
      <c r="HG118" s="258"/>
      <c r="HH118" s="258"/>
      <c r="HI118" s="258"/>
      <c r="HJ118" s="258"/>
      <c r="HK118" s="258"/>
      <c r="HL118" s="258"/>
      <c r="HM118" s="258"/>
      <c r="HN118" s="258"/>
      <c r="HO118" s="258"/>
      <c r="HP118" s="258"/>
      <c r="HQ118" s="258"/>
      <c r="HR118" s="258"/>
      <c r="HS118" s="258"/>
      <c r="HT118" s="258"/>
      <c r="HU118" s="258"/>
      <c r="HV118" s="258"/>
      <c r="HW118" s="258"/>
      <c r="HX118" s="258"/>
      <c r="HY118" s="258"/>
      <c r="HZ118" s="258"/>
      <c r="IA118" s="258"/>
      <c r="IB118" s="258"/>
      <c r="IC118" s="258"/>
      <c r="ID118" s="258"/>
      <c r="IE118" s="258"/>
      <c r="IF118" s="258"/>
      <c r="IG118" s="258"/>
      <c r="IH118" s="258"/>
      <c r="II118" s="258"/>
      <c r="IJ118" s="258"/>
      <c r="IK118" s="258"/>
      <c r="IL118" s="258"/>
      <c r="IM118" s="258"/>
      <c r="IN118" s="258"/>
      <c r="IO118" s="258"/>
      <c r="IP118" s="258"/>
      <c r="IQ118" s="258"/>
      <c r="IR118" s="258"/>
      <c r="IS118" s="258"/>
      <c r="IT118" s="258"/>
      <c r="IU118" s="258"/>
    </row>
    <row r="119" spans="25:255" ht="1.5" customHeight="1">
      <c r="Y119" s="215"/>
      <c r="AT119" s="215"/>
      <c r="BG119" s="260"/>
      <c r="BH119" s="260"/>
      <c r="BI119" s="260"/>
      <c r="BJ119" s="260"/>
      <c r="BK119" s="260"/>
      <c r="BL119" s="260"/>
      <c r="BM119" s="260"/>
      <c r="BN119" s="260"/>
      <c r="BO119" s="215"/>
      <c r="CF119" s="210"/>
      <c r="CH119" s="234"/>
      <c r="CI119" s="197"/>
      <c r="CJ119" s="197"/>
      <c r="CK119" s="197"/>
      <c r="CL119" s="197"/>
      <c r="CM119" s="197"/>
      <c r="CN119" s="197"/>
      <c r="CO119" s="197"/>
      <c r="CP119" s="197"/>
      <c r="CQ119" s="197"/>
      <c r="CR119" s="197"/>
      <c r="CS119" s="280"/>
      <c r="CT119" s="281"/>
      <c r="CU119" s="281"/>
      <c r="CV119" s="282"/>
      <c r="CW119" s="281"/>
      <c r="CX119" s="281"/>
      <c r="CY119" s="281"/>
      <c r="CZ119" s="225"/>
      <c r="DA119" s="197"/>
      <c r="DB119" s="197"/>
      <c r="DC119" s="197"/>
      <c r="DD119" s="197"/>
      <c r="DE119" s="197"/>
      <c r="DF119" s="197"/>
      <c r="DG119" s="197"/>
      <c r="DH119" s="197"/>
      <c r="DI119" s="197"/>
      <c r="DJ119" s="197"/>
      <c r="DK119" s="235"/>
      <c r="DM119" s="210"/>
      <c r="DV119" s="260"/>
      <c r="DW119" s="260"/>
      <c r="DX119" s="260"/>
      <c r="DY119" s="260"/>
      <c r="DZ119" s="260"/>
      <c r="EA119" s="260"/>
      <c r="EB119" s="260"/>
      <c r="EC119" s="260"/>
      <c r="ED119" s="215"/>
      <c r="FD119" s="258"/>
      <c r="FE119" s="258"/>
      <c r="FF119" s="258"/>
      <c r="FG119" s="258"/>
      <c r="FH119" s="258"/>
      <c r="FI119" s="258"/>
      <c r="FJ119" s="258"/>
      <c r="FK119" s="258"/>
      <c r="FL119" s="258"/>
      <c r="FM119" s="258"/>
      <c r="FN119" s="258"/>
      <c r="FO119" s="258"/>
      <c r="FP119" s="258"/>
      <c r="FQ119" s="258"/>
      <c r="FR119" s="258"/>
      <c r="FS119" s="258"/>
      <c r="FT119" s="258"/>
      <c r="FU119" s="258"/>
      <c r="FV119" s="258"/>
      <c r="FW119" s="258"/>
      <c r="FX119" s="258"/>
      <c r="FY119" s="258"/>
      <c r="FZ119" s="258"/>
      <c r="GA119" s="258"/>
      <c r="GB119" s="258"/>
      <c r="GC119" s="258"/>
      <c r="GD119" s="258"/>
      <c r="GE119" s="258"/>
      <c r="GF119" s="258"/>
      <c r="GG119" s="258"/>
      <c r="GH119" s="258"/>
      <c r="GI119" s="258"/>
      <c r="GJ119" s="258"/>
      <c r="GK119" s="258"/>
      <c r="GL119" s="258"/>
      <c r="GM119" s="258"/>
      <c r="GN119" s="258"/>
      <c r="GO119" s="258"/>
      <c r="GP119" s="258"/>
      <c r="GQ119" s="258"/>
      <c r="GR119" s="258"/>
      <c r="GS119" s="258"/>
      <c r="GT119" s="258"/>
      <c r="GU119" s="258"/>
      <c r="GV119" s="258"/>
      <c r="GW119" s="258"/>
      <c r="GX119" s="258"/>
      <c r="GY119" s="258"/>
      <c r="GZ119" s="258"/>
      <c r="HA119" s="258"/>
      <c r="HB119" s="258"/>
      <c r="HC119" s="258"/>
      <c r="HD119" s="258"/>
      <c r="HE119" s="258"/>
      <c r="HF119" s="258"/>
      <c r="HG119" s="258"/>
      <c r="HH119" s="258"/>
      <c r="HI119" s="258"/>
      <c r="HJ119" s="258"/>
      <c r="HK119" s="258"/>
      <c r="HL119" s="258"/>
      <c r="HM119" s="258"/>
      <c r="HN119" s="258"/>
      <c r="HO119" s="258"/>
      <c r="HP119" s="258"/>
      <c r="HQ119" s="258"/>
      <c r="HR119" s="258"/>
      <c r="HS119" s="258"/>
      <c r="HT119" s="258"/>
      <c r="HU119" s="258"/>
      <c r="HV119" s="258"/>
      <c r="HW119" s="258"/>
      <c r="HX119" s="258"/>
      <c r="HY119" s="258"/>
      <c r="HZ119" s="258"/>
      <c r="IA119" s="258"/>
      <c r="IB119" s="258"/>
      <c r="IC119" s="258"/>
      <c r="ID119" s="258"/>
      <c r="IE119" s="258"/>
      <c r="IF119" s="258"/>
      <c r="IG119" s="258"/>
      <c r="IH119" s="258"/>
      <c r="II119" s="258"/>
      <c r="IJ119" s="258"/>
      <c r="IK119" s="258"/>
      <c r="IL119" s="258"/>
      <c r="IM119" s="258"/>
      <c r="IN119" s="258"/>
      <c r="IO119" s="258"/>
      <c r="IP119" s="258"/>
      <c r="IQ119" s="258"/>
      <c r="IR119" s="258"/>
      <c r="IS119" s="258"/>
      <c r="IT119" s="258"/>
      <c r="IU119" s="258"/>
    </row>
    <row r="120" spans="25:255" ht="1.5" customHeight="1">
      <c r="Y120" s="215"/>
      <c r="AT120" s="215"/>
      <c r="BG120" s="260"/>
      <c r="BH120" s="260"/>
      <c r="BI120" s="260"/>
      <c r="BJ120" s="260"/>
      <c r="BK120" s="260"/>
      <c r="BL120" s="260"/>
      <c r="BM120" s="260"/>
      <c r="BN120" s="260"/>
      <c r="BO120" s="215"/>
      <c r="CF120" s="210"/>
      <c r="CH120" s="234"/>
      <c r="CI120" s="197"/>
      <c r="CJ120" s="197"/>
      <c r="CK120" s="197"/>
      <c r="CL120" s="197"/>
      <c r="CM120" s="197"/>
      <c r="CN120" s="197"/>
      <c r="CO120" s="197"/>
      <c r="CP120" s="197"/>
      <c r="CQ120" s="197"/>
      <c r="CR120" s="197"/>
      <c r="CS120" s="280"/>
      <c r="CT120" s="281"/>
      <c r="CU120" s="281"/>
      <c r="CV120" s="282"/>
      <c r="CW120" s="281"/>
      <c r="CX120" s="281"/>
      <c r="CY120" s="281"/>
      <c r="CZ120" s="225"/>
      <c r="DA120" s="197"/>
      <c r="DB120" s="197"/>
      <c r="DC120" s="197"/>
      <c r="DD120" s="197"/>
      <c r="DE120" s="197"/>
      <c r="DF120" s="197"/>
      <c r="DG120" s="197"/>
      <c r="DH120" s="197"/>
      <c r="DI120" s="197"/>
      <c r="DJ120" s="197"/>
      <c r="DK120" s="235"/>
      <c r="DM120" s="210"/>
      <c r="DV120" s="260"/>
      <c r="DW120" s="260"/>
      <c r="DX120" s="260"/>
      <c r="DY120" s="260"/>
      <c r="DZ120" s="260"/>
      <c r="EA120" s="260"/>
      <c r="EB120" s="260"/>
      <c r="EC120" s="260"/>
      <c r="ED120" s="215"/>
      <c r="FD120" s="258"/>
      <c r="FE120" s="258"/>
      <c r="FF120" s="258"/>
      <c r="FG120" s="258"/>
      <c r="FH120" s="258"/>
      <c r="FI120" s="258"/>
      <c r="FJ120" s="258"/>
      <c r="FK120" s="258"/>
      <c r="FL120" s="258"/>
      <c r="FM120" s="258"/>
      <c r="FN120" s="258"/>
      <c r="FO120" s="258"/>
      <c r="FP120" s="258"/>
      <c r="FQ120" s="258"/>
      <c r="FR120" s="258"/>
      <c r="FS120" s="258"/>
      <c r="FT120" s="258"/>
      <c r="FU120" s="258"/>
      <c r="FV120" s="258"/>
      <c r="FW120" s="258"/>
      <c r="FX120" s="258"/>
      <c r="FY120" s="258"/>
      <c r="FZ120" s="258"/>
      <c r="GA120" s="258"/>
      <c r="GB120" s="258"/>
      <c r="GC120" s="258"/>
      <c r="GD120" s="258"/>
      <c r="GE120" s="258"/>
      <c r="GF120" s="258"/>
      <c r="GG120" s="258"/>
      <c r="GH120" s="258"/>
      <c r="GI120" s="258"/>
      <c r="GJ120" s="258"/>
      <c r="GK120" s="258"/>
      <c r="GL120" s="258"/>
      <c r="GM120" s="258"/>
      <c r="GN120" s="258"/>
      <c r="GO120" s="258"/>
      <c r="GP120" s="258"/>
      <c r="GQ120" s="258"/>
      <c r="GR120" s="258"/>
      <c r="GS120" s="258"/>
      <c r="GT120" s="258"/>
      <c r="GU120" s="258"/>
      <c r="GV120" s="258"/>
      <c r="GW120" s="258"/>
      <c r="GX120" s="258"/>
      <c r="GY120" s="258"/>
      <c r="GZ120" s="258"/>
      <c r="HA120" s="258"/>
      <c r="HB120" s="258"/>
      <c r="HC120" s="258"/>
      <c r="HD120" s="258"/>
      <c r="HE120" s="258"/>
      <c r="HF120" s="258"/>
      <c r="HG120" s="258"/>
      <c r="HH120" s="258"/>
      <c r="HI120" s="258"/>
      <c r="HJ120" s="258"/>
      <c r="HK120" s="258"/>
      <c r="HL120" s="258"/>
      <c r="HM120" s="258"/>
      <c r="HN120" s="258"/>
      <c r="HO120" s="258"/>
      <c r="HP120" s="258"/>
      <c r="HQ120" s="258"/>
      <c r="HR120" s="258"/>
      <c r="HS120" s="258"/>
      <c r="HT120" s="258"/>
      <c r="HU120" s="258"/>
      <c r="HV120" s="258"/>
      <c r="HW120" s="258"/>
      <c r="HX120" s="258"/>
      <c r="HY120" s="258"/>
      <c r="HZ120" s="258"/>
      <c r="IA120" s="258"/>
      <c r="IB120" s="258"/>
      <c r="IC120" s="258"/>
      <c r="ID120" s="258"/>
      <c r="IE120" s="258"/>
      <c r="IF120" s="258"/>
      <c r="IG120" s="258"/>
      <c r="IH120" s="258"/>
      <c r="II120" s="258"/>
      <c r="IJ120" s="258"/>
      <c r="IK120" s="258"/>
      <c r="IL120" s="258"/>
      <c r="IM120" s="258"/>
      <c r="IN120" s="258"/>
      <c r="IO120" s="258"/>
      <c r="IP120" s="258"/>
      <c r="IQ120" s="258"/>
      <c r="IR120" s="258"/>
      <c r="IS120" s="258"/>
      <c r="IT120" s="258"/>
      <c r="IU120" s="258"/>
    </row>
    <row r="121" spans="25:134" ht="1.5" customHeight="1">
      <c r="Y121" s="215"/>
      <c r="AT121" s="215"/>
      <c r="BG121" s="260"/>
      <c r="BH121" s="260"/>
      <c r="BI121" s="260"/>
      <c r="BJ121" s="260"/>
      <c r="BK121" s="260"/>
      <c r="BL121" s="260"/>
      <c r="BM121" s="260"/>
      <c r="BN121" s="260"/>
      <c r="BO121" s="215"/>
      <c r="CF121" s="210"/>
      <c r="CH121" s="234"/>
      <c r="CI121" s="197"/>
      <c r="CJ121" s="197"/>
      <c r="CK121" s="197"/>
      <c r="CL121" s="197"/>
      <c r="CM121" s="197"/>
      <c r="CN121" s="197"/>
      <c r="CO121" s="197"/>
      <c r="CP121" s="197"/>
      <c r="CQ121" s="197"/>
      <c r="CR121" s="197"/>
      <c r="CS121" s="280"/>
      <c r="CT121" s="281"/>
      <c r="CU121" s="281"/>
      <c r="CV121" s="282"/>
      <c r="CW121" s="281"/>
      <c r="CX121" s="281"/>
      <c r="CY121" s="281"/>
      <c r="CZ121" s="225"/>
      <c r="DA121" s="197"/>
      <c r="DB121" s="197"/>
      <c r="DC121" s="197"/>
      <c r="DD121" s="197"/>
      <c r="DE121" s="197"/>
      <c r="DF121" s="197"/>
      <c r="DG121" s="197"/>
      <c r="DH121" s="197"/>
      <c r="DI121" s="197"/>
      <c r="DJ121" s="197"/>
      <c r="DK121" s="235"/>
      <c r="DM121" s="210"/>
      <c r="DV121" s="260"/>
      <c r="DW121" s="260"/>
      <c r="DX121" s="260"/>
      <c r="DY121" s="260"/>
      <c r="DZ121" s="260"/>
      <c r="EA121" s="260"/>
      <c r="EB121" s="260"/>
      <c r="EC121" s="260"/>
      <c r="ED121" s="215"/>
    </row>
    <row r="122" spans="17:134" ht="1.5" customHeight="1">
      <c r="Q122" s="259">
        <v>112</v>
      </c>
      <c r="R122" s="260"/>
      <c r="S122" s="260"/>
      <c r="T122" s="260"/>
      <c r="U122" s="260"/>
      <c r="V122" s="260"/>
      <c r="W122" s="260"/>
      <c r="X122" s="260"/>
      <c r="Y122" s="215"/>
      <c r="AT122" s="215"/>
      <c r="BG122" s="260"/>
      <c r="BH122" s="260"/>
      <c r="BI122" s="260"/>
      <c r="BJ122" s="260"/>
      <c r="BK122" s="260"/>
      <c r="BL122" s="260"/>
      <c r="BM122" s="260"/>
      <c r="BN122" s="260"/>
      <c r="BO122" s="215"/>
      <c r="CF122" s="210"/>
      <c r="CH122" s="234"/>
      <c r="CI122" s="197"/>
      <c r="CJ122" s="197"/>
      <c r="CK122" s="197"/>
      <c r="CL122" s="197"/>
      <c r="CM122" s="197"/>
      <c r="CN122" s="197"/>
      <c r="CO122" s="197"/>
      <c r="CP122" s="197"/>
      <c r="CQ122" s="197"/>
      <c r="CR122" s="197"/>
      <c r="CS122" s="280"/>
      <c r="CT122" s="281"/>
      <c r="CU122" s="281"/>
      <c r="CV122" s="282"/>
      <c r="CW122" s="281"/>
      <c r="CX122" s="281"/>
      <c r="CY122" s="281"/>
      <c r="CZ122" s="225"/>
      <c r="DA122" s="197"/>
      <c r="DB122" s="197"/>
      <c r="DC122" s="197"/>
      <c r="DD122" s="197"/>
      <c r="DE122" s="197"/>
      <c r="DF122" s="197"/>
      <c r="DG122" s="197"/>
      <c r="DH122" s="197"/>
      <c r="DI122" s="197"/>
      <c r="DJ122" s="197"/>
      <c r="DK122" s="235"/>
      <c r="DM122" s="210"/>
      <c r="DV122" s="260"/>
      <c r="DW122" s="260"/>
      <c r="DX122" s="260"/>
      <c r="DY122" s="260"/>
      <c r="DZ122" s="260"/>
      <c r="EA122" s="260"/>
      <c r="EB122" s="260"/>
      <c r="EC122" s="260"/>
      <c r="ED122" s="215"/>
    </row>
    <row r="123" spans="17:134" ht="1.5" customHeight="1">
      <c r="Q123" s="260"/>
      <c r="R123" s="260"/>
      <c r="S123" s="260"/>
      <c r="T123" s="260"/>
      <c r="U123" s="260"/>
      <c r="V123" s="260"/>
      <c r="W123" s="260"/>
      <c r="X123" s="260"/>
      <c r="Y123" s="215"/>
      <c r="AT123" s="215"/>
      <c r="BG123" s="260"/>
      <c r="BH123" s="260"/>
      <c r="BI123" s="260"/>
      <c r="BJ123" s="260"/>
      <c r="BK123" s="260"/>
      <c r="BL123" s="260"/>
      <c r="BM123" s="260"/>
      <c r="BN123" s="260"/>
      <c r="BO123" s="215"/>
      <c r="CF123" s="210"/>
      <c r="CH123" s="234"/>
      <c r="CI123" s="197"/>
      <c r="CJ123" s="197"/>
      <c r="CK123" s="197"/>
      <c r="CL123" s="197"/>
      <c r="CM123" s="197"/>
      <c r="CN123" s="197"/>
      <c r="CO123" s="197"/>
      <c r="CP123" s="197"/>
      <c r="CQ123" s="197"/>
      <c r="CR123" s="197"/>
      <c r="CS123" s="280"/>
      <c r="CT123" s="281"/>
      <c r="CU123" s="281"/>
      <c r="CV123" s="282"/>
      <c r="CW123" s="281"/>
      <c r="CX123" s="281"/>
      <c r="CY123" s="281"/>
      <c r="CZ123" s="225"/>
      <c r="DA123" s="197"/>
      <c r="DB123" s="197"/>
      <c r="DC123" s="197"/>
      <c r="DD123" s="197"/>
      <c r="DE123" s="197"/>
      <c r="DF123" s="197"/>
      <c r="DG123" s="197"/>
      <c r="DH123" s="197"/>
      <c r="DI123" s="197"/>
      <c r="DJ123" s="197"/>
      <c r="DK123" s="235"/>
      <c r="DM123" s="210"/>
      <c r="DV123" s="260"/>
      <c r="DW123" s="260"/>
      <c r="DX123" s="260"/>
      <c r="DY123" s="260"/>
      <c r="DZ123" s="260"/>
      <c r="EA123" s="260"/>
      <c r="EB123" s="260"/>
      <c r="EC123" s="260"/>
      <c r="ED123" s="215"/>
    </row>
    <row r="124" spans="17:134" ht="1.5" customHeight="1">
      <c r="Q124" s="260"/>
      <c r="R124" s="260"/>
      <c r="S124" s="260"/>
      <c r="T124" s="260"/>
      <c r="U124" s="260"/>
      <c r="V124" s="260"/>
      <c r="W124" s="260"/>
      <c r="X124" s="260"/>
      <c r="Y124" s="215"/>
      <c r="AL124" s="259">
        <v>70</v>
      </c>
      <c r="AM124" s="260"/>
      <c r="AN124" s="260"/>
      <c r="AO124" s="260"/>
      <c r="AP124" s="260"/>
      <c r="AQ124" s="260"/>
      <c r="AR124" s="260"/>
      <c r="AS124" s="260"/>
      <c r="AT124" s="215"/>
      <c r="BG124" s="260"/>
      <c r="BH124" s="260"/>
      <c r="BI124" s="260"/>
      <c r="BJ124" s="260"/>
      <c r="BK124" s="260"/>
      <c r="BL124" s="260"/>
      <c r="BM124" s="260"/>
      <c r="BN124" s="260"/>
      <c r="BO124" s="215"/>
      <c r="CF124" s="210"/>
      <c r="CH124" s="234"/>
      <c r="CI124" s="197"/>
      <c r="CJ124" s="197"/>
      <c r="CK124" s="197"/>
      <c r="CL124" s="197"/>
      <c r="CM124" s="197"/>
      <c r="CN124" s="197"/>
      <c r="CO124" s="197"/>
      <c r="CP124" s="197"/>
      <c r="CQ124" s="197"/>
      <c r="CR124" s="197"/>
      <c r="CS124" s="280"/>
      <c r="CT124" s="281"/>
      <c r="CU124" s="281"/>
      <c r="CV124" s="282"/>
      <c r="CW124" s="281"/>
      <c r="CX124" s="281"/>
      <c r="CY124" s="281"/>
      <c r="CZ124" s="225"/>
      <c r="DA124" s="197"/>
      <c r="DB124" s="197"/>
      <c r="DC124" s="197"/>
      <c r="DD124" s="197"/>
      <c r="DE124" s="197"/>
      <c r="DF124" s="197"/>
      <c r="DG124" s="197"/>
      <c r="DH124" s="197"/>
      <c r="DI124" s="197"/>
      <c r="DJ124" s="197"/>
      <c r="DK124" s="235"/>
      <c r="DM124" s="210"/>
      <c r="DV124" s="260"/>
      <c r="DW124" s="260"/>
      <c r="DX124" s="260"/>
      <c r="DY124" s="260"/>
      <c r="DZ124" s="260"/>
      <c r="EA124" s="260"/>
      <c r="EB124" s="260"/>
      <c r="EC124" s="260"/>
      <c r="ED124" s="215"/>
    </row>
    <row r="125" spans="17:134" ht="1.5" customHeight="1">
      <c r="Q125" s="260"/>
      <c r="R125" s="260"/>
      <c r="S125" s="260"/>
      <c r="T125" s="260"/>
      <c r="U125" s="260"/>
      <c r="V125" s="260"/>
      <c r="W125" s="260"/>
      <c r="X125" s="260"/>
      <c r="Y125" s="215"/>
      <c r="AL125" s="260"/>
      <c r="AM125" s="260"/>
      <c r="AN125" s="260"/>
      <c r="AO125" s="260"/>
      <c r="AP125" s="260"/>
      <c r="AQ125" s="260"/>
      <c r="AR125" s="260"/>
      <c r="AS125" s="260"/>
      <c r="AT125" s="215"/>
      <c r="BG125" s="260"/>
      <c r="BH125" s="260"/>
      <c r="BI125" s="260"/>
      <c r="BJ125" s="260"/>
      <c r="BK125" s="260"/>
      <c r="BL125" s="260"/>
      <c r="BM125" s="260"/>
      <c r="BN125" s="260"/>
      <c r="BO125" s="215"/>
      <c r="CF125" s="210"/>
      <c r="CH125" s="234"/>
      <c r="CI125" s="197"/>
      <c r="CJ125" s="197"/>
      <c r="CK125" s="197"/>
      <c r="CL125" s="197"/>
      <c r="CM125" s="197"/>
      <c r="CN125" s="197"/>
      <c r="CO125" s="197"/>
      <c r="CP125" s="197"/>
      <c r="CQ125" s="197"/>
      <c r="CR125" s="197"/>
      <c r="CS125" s="280"/>
      <c r="CT125" s="281"/>
      <c r="CU125" s="281"/>
      <c r="CV125" s="282"/>
      <c r="CW125" s="281"/>
      <c r="CX125" s="281"/>
      <c r="CY125" s="281"/>
      <c r="CZ125" s="225"/>
      <c r="DA125" s="197"/>
      <c r="DB125" s="197"/>
      <c r="DC125" s="197"/>
      <c r="DD125" s="197"/>
      <c r="DE125" s="197"/>
      <c r="DF125" s="197"/>
      <c r="DG125" s="197"/>
      <c r="DH125" s="197"/>
      <c r="DI125" s="197"/>
      <c r="DJ125" s="197"/>
      <c r="DK125" s="235"/>
      <c r="DM125" s="210"/>
      <c r="DV125" s="260"/>
      <c r="DW125" s="260"/>
      <c r="DX125" s="260"/>
      <c r="DY125" s="260"/>
      <c r="DZ125" s="260"/>
      <c r="EA125" s="260"/>
      <c r="EB125" s="260"/>
      <c r="EC125" s="260"/>
      <c r="ED125" s="215"/>
    </row>
    <row r="126" spans="17:134" ht="1.5" customHeight="1">
      <c r="Q126" s="260"/>
      <c r="R126" s="260"/>
      <c r="S126" s="260"/>
      <c r="T126" s="260"/>
      <c r="U126" s="260"/>
      <c r="V126" s="260"/>
      <c r="W126" s="260"/>
      <c r="X126" s="260"/>
      <c r="Y126" s="215"/>
      <c r="AL126" s="260"/>
      <c r="AM126" s="260"/>
      <c r="AN126" s="260"/>
      <c r="AO126" s="260"/>
      <c r="AP126" s="260"/>
      <c r="AQ126" s="260"/>
      <c r="AR126" s="260"/>
      <c r="AS126" s="260"/>
      <c r="AT126" s="215"/>
      <c r="BG126" s="260"/>
      <c r="BH126" s="260"/>
      <c r="BI126" s="260"/>
      <c r="BJ126" s="260"/>
      <c r="BK126" s="260"/>
      <c r="BL126" s="260"/>
      <c r="BM126" s="260"/>
      <c r="BN126" s="260"/>
      <c r="BO126" s="215"/>
      <c r="CF126" s="210"/>
      <c r="CH126" s="234"/>
      <c r="CI126" s="197"/>
      <c r="CJ126" s="197"/>
      <c r="CK126" s="197"/>
      <c r="CL126" s="197"/>
      <c r="CM126" s="197"/>
      <c r="CN126" s="197"/>
      <c r="CO126" s="197"/>
      <c r="CP126" s="197"/>
      <c r="CQ126" s="197"/>
      <c r="CR126" s="197"/>
      <c r="CS126" s="280"/>
      <c r="CT126" s="281"/>
      <c r="CU126" s="281"/>
      <c r="CV126" s="282"/>
      <c r="CW126" s="281"/>
      <c r="CX126" s="281"/>
      <c r="CY126" s="281"/>
      <c r="CZ126" s="225"/>
      <c r="DA126" s="197"/>
      <c r="DB126" s="197"/>
      <c r="DC126" s="197"/>
      <c r="DD126" s="197"/>
      <c r="DE126" s="197"/>
      <c r="DF126" s="197"/>
      <c r="DG126" s="197"/>
      <c r="DH126" s="197"/>
      <c r="DI126" s="197"/>
      <c r="DJ126" s="197"/>
      <c r="DK126" s="235"/>
      <c r="DM126" s="210"/>
      <c r="DV126" s="260"/>
      <c r="DW126" s="260"/>
      <c r="DX126" s="260"/>
      <c r="DY126" s="260"/>
      <c r="DZ126" s="260"/>
      <c r="EA126" s="260"/>
      <c r="EB126" s="260"/>
      <c r="EC126" s="260"/>
      <c r="ED126" s="215"/>
    </row>
    <row r="127" spans="17:134" ht="1.5" customHeight="1">
      <c r="Q127" s="260"/>
      <c r="R127" s="260"/>
      <c r="S127" s="260"/>
      <c r="T127" s="260"/>
      <c r="U127" s="260"/>
      <c r="V127" s="260"/>
      <c r="W127" s="260"/>
      <c r="X127" s="260"/>
      <c r="Y127" s="215"/>
      <c r="AL127" s="260"/>
      <c r="AM127" s="260"/>
      <c r="AN127" s="260"/>
      <c r="AO127" s="260"/>
      <c r="AP127" s="260"/>
      <c r="AQ127" s="260"/>
      <c r="AR127" s="260"/>
      <c r="AS127" s="260"/>
      <c r="AT127" s="215"/>
      <c r="BG127" s="260"/>
      <c r="BH127" s="260"/>
      <c r="BI127" s="260"/>
      <c r="BJ127" s="260"/>
      <c r="BK127" s="260"/>
      <c r="BL127" s="260"/>
      <c r="BM127" s="260"/>
      <c r="BN127" s="260"/>
      <c r="BO127" s="215"/>
      <c r="CF127" s="210"/>
      <c r="CH127" s="234"/>
      <c r="CI127" s="197"/>
      <c r="CJ127" s="197"/>
      <c r="CK127" s="197"/>
      <c r="CL127" s="197"/>
      <c r="CM127" s="197"/>
      <c r="CN127" s="197"/>
      <c r="CO127" s="197"/>
      <c r="CP127" s="197"/>
      <c r="CQ127" s="197"/>
      <c r="CR127" s="197"/>
      <c r="CS127" s="280"/>
      <c r="CT127" s="281"/>
      <c r="CU127" s="281"/>
      <c r="CV127" s="282"/>
      <c r="CW127" s="281"/>
      <c r="CX127" s="281"/>
      <c r="CY127" s="281"/>
      <c r="CZ127" s="225"/>
      <c r="DA127" s="197"/>
      <c r="DB127" s="197"/>
      <c r="DC127" s="197"/>
      <c r="DD127" s="197"/>
      <c r="DE127" s="197"/>
      <c r="DF127" s="197"/>
      <c r="DG127" s="197"/>
      <c r="DH127" s="197"/>
      <c r="DI127" s="197"/>
      <c r="DJ127" s="197"/>
      <c r="DK127" s="235"/>
      <c r="DM127" s="210"/>
      <c r="DV127" s="260"/>
      <c r="DW127" s="260"/>
      <c r="DX127" s="260"/>
      <c r="DY127" s="260"/>
      <c r="DZ127" s="260"/>
      <c r="EA127" s="260"/>
      <c r="EB127" s="260"/>
      <c r="EC127" s="260"/>
      <c r="ED127" s="215"/>
    </row>
    <row r="128" spans="17:134" ht="1.5" customHeight="1">
      <c r="Q128" s="260"/>
      <c r="R128" s="260"/>
      <c r="S128" s="260"/>
      <c r="T128" s="260"/>
      <c r="U128" s="260"/>
      <c r="V128" s="260"/>
      <c r="W128" s="260"/>
      <c r="X128" s="260"/>
      <c r="Y128" s="215"/>
      <c r="AL128" s="260"/>
      <c r="AM128" s="260"/>
      <c r="AN128" s="260"/>
      <c r="AO128" s="260"/>
      <c r="AP128" s="260"/>
      <c r="AQ128" s="260"/>
      <c r="AR128" s="260"/>
      <c r="AS128" s="260"/>
      <c r="AT128" s="215"/>
      <c r="BG128" s="260"/>
      <c r="BH128" s="260"/>
      <c r="BI128" s="260"/>
      <c r="BJ128" s="260"/>
      <c r="BK128" s="260"/>
      <c r="BL128" s="260"/>
      <c r="BM128" s="260"/>
      <c r="BN128" s="260"/>
      <c r="BO128" s="215"/>
      <c r="CF128" s="210"/>
      <c r="CH128" s="234"/>
      <c r="CI128" s="197"/>
      <c r="CJ128" s="197"/>
      <c r="CK128" s="197"/>
      <c r="CL128" s="197"/>
      <c r="CM128" s="197"/>
      <c r="CN128" s="197"/>
      <c r="CO128" s="197"/>
      <c r="CP128" s="197"/>
      <c r="CQ128" s="197"/>
      <c r="CR128" s="197"/>
      <c r="CS128" s="280"/>
      <c r="CT128" s="281"/>
      <c r="CU128" s="281"/>
      <c r="CV128" s="282"/>
      <c r="CW128" s="281"/>
      <c r="CX128" s="281"/>
      <c r="CY128" s="281"/>
      <c r="CZ128" s="225"/>
      <c r="DA128" s="197"/>
      <c r="DB128" s="197"/>
      <c r="DC128" s="197"/>
      <c r="DD128" s="197"/>
      <c r="DE128" s="197"/>
      <c r="DF128" s="197"/>
      <c r="DG128" s="197"/>
      <c r="DH128" s="197"/>
      <c r="DI128" s="197"/>
      <c r="DJ128" s="197"/>
      <c r="DK128" s="235"/>
      <c r="DM128" s="210"/>
      <c r="DV128" s="260"/>
      <c r="DW128" s="260"/>
      <c r="DX128" s="260"/>
      <c r="DY128" s="260"/>
      <c r="DZ128" s="260"/>
      <c r="EA128" s="260"/>
      <c r="EB128" s="260"/>
      <c r="EC128" s="260"/>
      <c r="ED128" s="215"/>
    </row>
    <row r="129" spans="17:134" ht="1.5" customHeight="1">
      <c r="Q129" s="260"/>
      <c r="R129" s="260"/>
      <c r="S129" s="260"/>
      <c r="T129" s="260"/>
      <c r="U129" s="260"/>
      <c r="V129" s="260"/>
      <c r="W129" s="260"/>
      <c r="X129" s="260"/>
      <c r="Y129" s="215"/>
      <c r="AL129" s="260"/>
      <c r="AM129" s="260"/>
      <c r="AN129" s="260"/>
      <c r="AO129" s="260"/>
      <c r="AP129" s="260"/>
      <c r="AQ129" s="260"/>
      <c r="AR129" s="260"/>
      <c r="AS129" s="260"/>
      <c r="AT129" s="215"/>
      <c r="BO129" s="215"/>
      <c r="CF129" s="210"/>
      <c r="CH129" s="234"/>
      <c r="CI129" s="197"/>
      <c r="CJ129" s="197"/>
      <c r="CK129" s="197"/>
      <c r="CL129" s="197"/>
      <c r="CM129" s="197"/>
      <c r="CN129" s="197"/>
      <c r="CO129" s="197"/>
      <c r="CP129" s="197"/>
      <c r="CQ129" s="197"/>
      <c r="CR129" s="197"/>
      <c r="CS129" s="280"/>
      <c r="CT129" s="281"/>
      <c r="CU129" s="281"/>
      <c r="CV129" s="282"/>
      <c r="CW129" s="281"/>
      <c r="CX129" s="281"/>
      <c r="CY129" s="281"/>
      <c r="CZ129" s="225"/>
      <c r="DA129" s="197"/>
      <c r="DB129" s="197"/>
      <c r="DC129" s="197"/>
      <c r="DD129" s="197"/>
      <c r="DE129" s="197"/>
      <c r="DF129" s="197"/>
      <c r="DG129" s="197"/>
      <c r="DH129" s="197"/>
      <c r="DI129" s="197"/>
      <c r="DJ129" s="197"/>
      <c r="DK129" s="235"/>
      <c r="DM129" s="210"/>
      <c r="ED129" s="215"/>
    </row>
    <row r="130" spans="17:134" ht="1.5" customHeight="1">
      <c r="Q130" s="260"/>
      <c r="R130" s="260"/>
      <c r="S130" s="260"/>
      <c r="T130" s="260"/>
      <c r="U130" s="260"/>
      <c r="V130" s="260"/>
      <c r="W130" s="260"/>
      <c r="X130" s="260"/>
      <c r="Y130" s="215"/>
      <c r="AL130" s="260"/>
      <c r="AM130" s="260"/>
      <c r="AN130" s="260"/>
      <c r="AO130" s="260"/>
      <c r="AP130" s="260"/>
      <c r="AQ130" s="260"/>
      <c r="AR130" s="260"/>
      <c r="AS130" s="260"/>
      <c r="AT130" s="215"/>
      <c r="BO130" s="215"/>
      <c r="CF130" s="210"/>
      <c r="CH130" s="234"/>
      <c r="CI130" s="197"/>
      <c r="CJ130" s="197"/>
      <c r="CK130" s="197"/>
      <c r="CL130" s="197"/>
      <c r="CM130" s="197"/>
      <c r="CN130" s="197"/>
      <c r="CO130" s="197"/>
      <c r="CP130" s="197"/>
      <c r="CQ130" s="197"/>
      <c r="CR130" s="197"/>
      <c r="CS130" s="280"/>
      <c r="CT130" s="281"/>
      <c r="CU130" s="281"/>
      <c r="CV130" s="282"/>
      <c r="CW130" s="281"/>
      <c r="CX130" s="281"/>
      <c r="CY130" s="281"/>
      <c r="CZ130" s="225"/>
      <c r="DA130" s="197"/>
      <c r="DB130" s="197"/>
      <c r="DC130" s="197"/>
      <c r="DD130" s="197"/>
      <c r="DE130" s="197"/>
      <c r="DF130" s="197"/>
      <c r="DG130" s="197"/>
      <c r="DH130" s="197"/>
      <c r="DI130" s="197"/>
      <c r="DJ130" s="197"/>
      <c r="DK130" s="235"/>
      <c r="DM130" s="210"/>
      <c r="ED130" s="215"/>
    </row>
    <row r="131" spans="17:134" ht="1.5" customHeight="1">
      <c r="Q131" s="260"/>
      <c r="R131" s="260"/>
      <c r="S131" s="260"/>
      <c r="T131" s="260"/>
      <c r="U131" s="260"/>
      <c r="V131" s="260"/>
      <c r="W131" s="260"/>
      <c r="X131" s="260"/>
      <c r="Y131" s="215"/>
      <c r="AL131" s="260"/>
      <c r="AM131" s="260"/>
      <c r="AN131" s="260"/>
      <c r="AO131" s="260"/>
      <c r="AP131" s="260"/>
      <c r="AQ131" s="260"/>
      <c r="AR131" s="260"/>
      <c r="AS131" s="260"/>
      <c r="AT131" s="215"/>
      <c r="BO131" s="215"/>
      <c r="CF131" s="210"/>
      <c r="CH131" s="234"/>
      <c r="CI131" s="197"/>
      <c r="CJ131" s="197"/>
      <c r="CK131" s="197"/>
      <c r="CL131" s="197"/>
      <c r="CM131" s="197"/>
      <c r="CN131" s="197"/>
      <c r="CO131" s="197"/>
      <c r="CP131" s="197"/>
      <c r="CQ131" s="197"/>
      <c r="CR131" s="197"/>
      <c r="CS131" s="280"/>
      <c r="CT131" s="281"/>
      <c r="CU131" s="281"/>
      <c r="CV131" s="282"/>
      <c r="CW131" s="281"/>
      <c r="CX131" s="281"/>
      <c r="CY131" s="281"/>
      <c r="CZ131" s="225"/>
      <c r="DA131" s="197"/>
      <c r="DB131" s="197"/>
      <c r="DC131" s="197"/>
      <c r="DD131" s="197"/>
      <c r="DE131" s="197"/>
      <c r="DF131" s="197"/>
      <c r="DG131" s="197"/>
      <c r="DH131" s="197"/>
      <c r="DI131" s="197"/>
      <c r="DJ131" s="197"/>
      <c r="DK131" s="235"/>
      <c r="DM131" s="210"/>
      <c r="ED131" s="215"/>
    </row>
    <row r="132" spans="17:134" ht="1.5" customHeight="1">
      <c r="Q132" s="260"/>
      <c r="R132" s="260"/>
      <c r="S132" s="260"/>
      <c r="T132" s="260"/>
      <c r="U132" s="260"/>
      <c r="V132" s="260"/>
      <c r="W132" s="260"/>
      <c r="X132" s="260"/>
      <c r="Y132" s="215"/>
      <c r="AL132" s="260"/>
      <c r="AM132" s="260"/>
      <c r="AN132" s="260"/>
      <c r="AO132" s="260"/>
      <c r="AP132" s="260"/>
      <c r="AQ132" s="260"/>
      <c r="AR132" s="260"/>
      <c r="AS132" s="260"/>
      <c r="AT132" s="215"/>
      <c r="BO132" s="215"/>
      <c r="CF132" s="210"/>
      <c r="CH132" s="234"/>
      <c r="CI132" s="197"/>
      <c r="CJ132" s="197"/>
      <c r="CK132" s="197"/>
      <c r="CL132" s="197"/>
      <c r="CM132" s="197"/>
      <c r="CN132" s="197"/>
      <c r="CO132" s="197"/>
      <c r="CP132" s="197"/>
      <c r="CQ132" s="197"/>
      <c r="CR132" s="197"/>
      <c r="CS132" s="280"/>
      <c r="CT132" s="281"/>
      <c r="CU132" s="281"/>
      <c r="CV132" s="282"/>
      <c r="CW132" s="281"/>
      <c r="CX132" s="281"/>
      <c r="CY132" s="281"/>
      <c r="CZ132" s="225"/>
      <c r="DA132" s="197"/>
      <c r="DB132" s="197"/>
      <c r="DC132" s="197"/>
      <c r="DD132" s="197"/>
      <c r="DE132" s="197"/>
      <c r="DF132" s="197"/>
      <c r="DG132" s="197"/>
      <c r="DH132" s="197"/>
      <c r="DI132" s="197"/>
      <c r="DJ132" s="197"/>
      <c r="DK132" s="235"/>
      <c r="DM132" s="210"/>
      <c r="ED132" s="215"/>
    </row>
    <row r="133" spans="17:134" ht="1.5" customHeight="1">
      <c r="Q133" s="260"/>
      <c r="R133" s="260"/>
      <c r="S133" s="260"/>
      <c r="T133" s="260"/>
      <c r="U133" s="260"/>
      <c r="V133" s="260"/>
      <c r="W133" s="260"/>
      <c r="X133" s="260"/>
      <c r="Y133" s="215"/>
      <c r="AL133" s="260"/>
      <c r="AM133" s="260"/>
      <c r="AN133" s="260"/>
      <c r="AO133" s="260"/>
      <c r="AP133" s="260"/>
      <c r="AQ133" s="260"/>
      <c r="AR133" s="260"/>
      <c r="AS133" s="260"/>
      <c r="AT133" s="215"/>
      <c r="BO133" s="215"/>
      <c r="CF133" s="210"/>
      <c r="CH133" s="234"/>
      <c r="CI133" s="197"/>
      <c r="CJ133" s="197"/>
      <c r="CK133" s="197"/>
      <c r="CL133" s="197"/>
      <c r="CM133" s="197"/>
      <c r="CN133" s="197"/>
      <c r="CO133" s="197"/>
      <c r="CP133" s="197"/>
      <c r="CQ133" s="197"/>
      <c r="CR133" s="197"/>
      <c r="CS133" s="280"/>
      <c r="CT133" s="281"/>
      <c r="CU133" s="281"/>
      <c r="CV133" s="282"/>
      <c r="CW133" s="281"/>
      <c r="CX133" s="281"/>
      <c r="CY133" s="281"/>
      <c r="CZ133" s="225"/>
      <c r="DA133" s="197"/>
      <c r="DB133" s="197"/>
      <c r="DC133" s="197"/>
      <c r="DD133" s="197"/>
      <c r="DE133" s="197"/>
      <c r="DF133" s="197"/>
      <c r="DG133" s="197"/>
      <c r="DH133" s="197"/>
      <c r="DI133" s="197"/>
      <c r="DJ133" s="197"/>
      <c r="DK133" s="235"/>
      <c r="DM133" s="210"/>
      <c r="ED133" s="215"/>
    </row>
    <row r="134" spans="17:134" ht="1.5" customHeight="1">
      <c r="Q134" s="260"/>
      <c r="R134" s="260"/>
      <c r="S134" s="260"/>
      <c r="T134" s="260"/>
      <c r="U134" s="260"/>
      <c r="V134" s="260"/>
      <c r="W134" s="260"/>
      <c r="X134" s="260"/>
      <c r="Y134" s="215"/>
      <c r="AL134" s="260"/>
      <c r="AM134" s="260"/>
      <c r="AN134" s="260"/>
      <c r="AO134" s="260"/>
      <c r="AP134" s="260"/>
      <c r="AQ134" s="260"/>
      <c r="AR134" s="260"/>
      <c r="AS134" s="260"/>
      <c r="AT134" s="215"/>
      <c r="BO134" s="215"/>
      <c r="CF134" s="210"/>
      <c r="CH134" s="234"/>
      <c r="CI134" s="197"/>
      <c r="CJ134" s="197"/>
      <c r="CK134" s="197"/>
      <c r="CL134" s="197"/>
      <c r="CM134" s="197"/>
      <c r="CN134" s="197"/>
      <c r="CO134" s="197"/>
      <c r="CP134" s="197"/>
      <c r="CQ134" s="197"/>
      <c r="CR134" s="197"/>
      <c r="CS134" s="280"/>
      <c r="CT134" s="281"/>
      <c r="CU134" s="281"/>
      <c r="CV134" s="282"/>
      <c r="CW134" s="281"/>
      <c r="CX134" s="281"/>
      <c r="CY134" s="281"/>
      <c r="CZ134" s="225"/>
      <c r="DA134" s="197"/>
      <c r="DB134" s="197"/>
      <c r="DC134" s="197"/>
      <c r="DD134" s="197"/>
      <c r="DE134" s="197"/>
      <c r="DF134" s="197"/>
      <c r="DG134" s="197"/>
      <c r="DH134" s="197"/>
      <c r="DI134" s="197"/>
      <c r="DJ134" s="197"/>
      <c r="DK134" s="235"/>
      <c r="DM134" s="210"/>
      <c r="ED134" s="215"/>
    </row>
    <row r="135" spans="17:134" ht="1.5" customHeight="1">
      <c r="Q135" s="260"/>
      <c r="R135" s="260"/>
      <c r="S135" s="260"/>
      <c r="T135" s="260"/>
      <c r="U135" s="260"/>
      <c r="V135" s="260"/>
      <c r="W135" s="260"/>
      <c r="X135" s="260"/>
      <c r="Y135" s="215"/>
      <c r="AL135" s="260"/>
      <c r="AM135" s="260"/>
      <c r="AN135" s="260"/>
      <c r="AO135" s="260"/>
      <c r="AP135" s="260"/>
      <c r="AQ135" s="260"/>
      <c r="AR135" s="260"/>
      <c r="AS135" s="260"/>
      <c r="AT135" s="215"/>
      <c r="BO135" s="215"/>
      <c r="CF135" s="210"/>
      <c r="CH135" s="234"/>
      <c r="CI135" s="197"/>
      <c r="CJ135" s="197"/>
      <c r="CK135" s="197"/>
      <c r="CL135" s="197"/>
      <c r="CM135" s="197"/>
      <c r="CN135" s="197"/>
      <c r="CO135" s="197"/>
      <c r="CP135" s="197"/>
      <c r="CQ135" s="197"/>
      <c r="CR135" s="197"/>
      <c r="CS135" s="280"/>
      <c r="CT135" s="281"/>
      <c r="CU135" s="281"/>
      <c r="CV135" s="282"/>
      <c r="CW135" s="281"/>
      <c r="CX135" s="281"/>
      <c r="CY135" s="281"/>
      <c r="CZ135" s="225"/>
      <c r="DA135" s="197"/>
      <c r="DB135" s="197"/>
      <c r="DC135" s="197"/>
      <c r="DD135" s="197"/>
      <c r="DE135" s="197"/>
      <c r="DF135" s="197"/>
      <c r="DG135" s="197"/>
      <c r="DH135" s="197"/>
      <c r="DI135" s="197"/>
      <c r="DJ135" s="197"/>
      <c r="DK135" s="235"/>
      <c r="DM135" s="210"/>
      <c r="ED135" s="215"/>
    </row>
    <row r="136" spans="17:134" ht="1.5" customHeight="1">
      <c r="Q136" s="260"/>
      <c r="R136" s="260"/>
      <c r="S136" s="260"/>
      <c r="T136" s="260"/>
      <c r="U136" s="260"/>
      <c r="V136" s="260"/>
      <c r="W136" s="260"/>
      <c r="X136" s="260"/>
      <c r="Y136" s="215"/>
      <c r="AL136" s="260"/>
      <c r="AM136" s="260"/>
      <c r="AN136" s="260"/>
      <c r="AO136" s="260"/>
      <c r="AP136" s="260"/>
      <c r="AQ136" s="260"/>
      <c r="AR136" s="260"/>
      <c r="AS136" s="260"/>
      <c r="AT136" s="215"/>
      <c r="BO136" s="215"/>
      <c r="CF136" s="210"/>
      <c r="CH136" s="234"/>
      <c r="CI136" s="197"/>
      <c r="CJ136" s="197"/>
      <c r="CK136" s="197"/>
      <c r="CL136" s="197"/>
      <c r="CM136" s="197"/>
      <c r="CN136" s="197"/>
      <c r="CO136" s="197"/>
      <c r="CP136" s="197"/>
      <c r="CQ136" s="197"/>
      <c r="CR136" s="197"/>
      <c r="CS136" s="280"/>
      <c r="CT136" s="281"/>
      <c r="CU136" s="281"/>
      <c r="CV136" s="282"/>
      <c r="CW136" s="281"/>
      <c r="CX136" s="281"/>
      <c r="CY136" s="281"/>
      <c r="CZ136" s="225"/>
      <c r="DA136" s="197"/>
      <c r="DB136" s="197"/>
      <c r="DC136" s="197"/>
      <c r="DD136" s="197"/>
      <c r="DE136" s="197"/>
      <c r="DF136" s="197"/>
      <c r="DG136" s="197"/>
      <c r="DH136" s="197"/>
      <c r="DI136" s="197"/>
      <c r="DJ136" s="197"/>
      <c r="DK136" s="235"/>
      <c r="DM136" s="210"/>
      <c r="ED136" s="215"/>
    </row>
    <row r="137" spans="25:134" ht="1.5" customHeight="1">
      <c r="Y137" s="215"/>
      <c r="AL137" s="260"/>
      <c r="AM137" s="260"/>
      <c r="AN137" s="260"/>
      <c r="AO137" s="260"/>
      <c r="AP137" s="260"/>
      <c r="AQ137" s="260"/>
      <c r="AR137" s="260"/>
      <c r="AS137" s="260"/>
      <c r="AT137" s="215"/>
      <c r="BO137" s="215"/>
      <c r="CF137" s="210"/>
      <c r="CH137" s="234"/>
      <c r="CI137" s="197"/>
      <c r="CJ137" s="197"/>
      <c r="CK137" s="197"/>
      <c r="CL137" s="197"/>
      <c r="CM137" s="197"/>
      <c r="CN137" s="197"/>
      <c r="CO137" s="197"/>
      <c r="CP137" s="197"/>
      <c r="CQ137" s="197"/>
      <c r="CR137" s="197"/>
      <c r="CS137" s="280"/>
      <c r="CT137" s="281"/>
      <c r="CU137" s="281"/>
      <c r="CV137" s="282"/>
      <c r="CW137" s="281"/>
      <c r="CX137" s="281"/>
      <c r="CY137" s="281"/>
      <c r="CZ137" s="225"/>
      <c r="DA137" s="197"/>
      <c r="DB137" s="197"/>
      <c r="DC137" s="197"/>
      <c r="DD137" s="197"/>
      <c r="DE137" s="197"/>
      <c r="DF137" s="197"/>
      <c r="DG137" s="197"/>
      <c r="DH137" s="197"/>
      <c r="DI137" s="197"/>
      <c r="DJ137" s="197"/>
      <c r="DK137" s="235"/>
      <c r="DM137" s="210"/>
      <c r="ED137" s="215"/>
    </row>
    <row r="138" spans="25:134" ht="1.5" customHeight="1">
      <c r="Y138" s="215"/>
      <c r="AL138" s="260"/>
      <c r="AM138" s="260"/>
      <c r="AN138" s="260"/>
      <c r="AO138" s="260"/>
      <c r="AP138" s="260"/>
      <c r="AQ138" s="260"/>
      <c r="AR138" s="260"/>
      <c r="AS138" s="260"/>
      <c r="AT138" s="215"/>
      <c r="BO138" s="215"/>
      <c r="CF138" s="210"/>
      <c r="CH138" s="234"/>
      <c r="CI138" s="197"/>
      <c r="CJ138" s="197"/>
      <c r="CK138" s="197"/>
      <c r="CL138" s="197"/>
      <c r="CM138" s="197"/>
      <c r="CN138" s="197"/>
      <c r="CO138" s="197"/>
      <c r="CP138" s="197"/>
      <c r="CQ138" s="197"/>
      <c r="CR138" s="197"/>
      <c r="CS138" s="280"/>
      <c r="CT138" s="281"/>
      <c r="CU138" s="281"/>
      <c r="CV138" s="282"/>
      <c r="CW138" s="281"/>
      <c r="CX138" s="281"/>
      <c r="CY138" s="281"/>
      <c r="CZ138" s="225"/>
      <c r="DA138" s="197"/>
      <c r="DB138" s="197"/>
      <c r="DC138" s="197"/>
      <c r="DD138" s="197"/>
      <c r="DE138" s="197"/>
      <c r="DF138" s="197"/>
      <c r="DG138" s="197"/>
      <c r="DH138" s="197"/>
      <c r="DI138" s="197"/>
      <c r="DJ138" s="197"/>
      <c r="DK138" s="235"/>
      <c r="DM138" s="210"/>
      <c r="ED138" s="215"/>
    </row>
    <row r="139" spans="25:134" ht="1.5" customHeight="1">
      <c r="Y139" s="215"/>
      <c r="AT139" s="215"/>
      <c r="BO139" s="215"/>
      <c r="CF139" s="210"/>
      <c r="CH139" s="234"/>
      <c r="CI139" s="197"/>
      <c r="CJ139" s="197"/>
      <c r="CK139" s="197"/>
      <c r="CL139" s="197"/>
      <c r="CM139" s="197"/>
      <c r="CN139" s="197"/>
      <c r="CO139" s="197"/>
      <c r="CP139" s="197"/>
      <c r="CQ139" s="197"/>
      <c r="CR139" s="197"/>
      <c r="CS139" s="280"/>
      <c r="CT139" s="281"/>
      <c r="CU139" s="281"/>
      <c r="CV139" s="282"/>
      <c r="CW139" s="281"/>
      <c r="CX139" s="281"/>
      <c r="CY139" s="281"/>
      <c r="CZ139" s="225"/>
      <c r="DA139" s="197"/>
      <c r="DB139" s="197"/>
      <c r="DC139" s="197"/>
      <c r="DD139" s="197"/>
      <c r="DE139" s="197"/>
      <c r="DF139" s="197"/>
      <c r="DG139" s="197"/>
      <c r="DH139" s="197"/>
      <c r="DI139" s="197"/>
      <c r="DJ139" s="197"/>
      <c r="DK139" s="235"/>
      <c r="DM139" s="210"/>
      <c r="ED139" s="215"/>
    </row>
    <row r="140" spans="25:134" ht="1.5" customHeight="1">
      <c r="Y140" s="215"/>
      <c r="AT140" s="215"/>
      <c r="BO140" s="215"/>
      <c r="CF140" s="210"/>
      <c r="CH140" s="234"/>
      <c r="CI140" s="197"/>
      <c r="CJ140" s="197"/>
      <c r="CK140" s="197"/>
      <c r="CL140" s="197"/>
      <c r="CM140" s="197"/>
      <c r="CN140" s="197"/>
      <c r="CO140" s="197"/>
      <c r="CP140" s="197"/>
      <c r="CQ140" s="197"/>
      <c r="CR140" s="197"/>
      <c r="CS140" s="280"/>
      <c r="CT140" s="281"/>
      <c r="CU140" s="281"/>
      <c r="CV140" s="282"/>
      <c r="CW140" s="281"/>
      <c r="CX140" s="281"/>
      <c r="CY140" s="281"/>
      <c r="CZ140" s="225"/>
      <c r="DA140" s="197"/>
      <c r="DB140" s="197"/>
      <c r="DC140" s="197"/>
      <c r="DD140" s="197"/>
      <c r="DE140" s="197"/>
      <c r="DF140" s="197"/>
      <c r="DG140" s="197"/>
      <c r="DH140" s="197"/>
      <c r="DI140" s="197"/>
      <c r="DJ140" s="197"/>
      <c r="DK140" s="235"/>
      <c r="DM140" s="210"/>
      <c r="ED140" s="215"/>
    </row>
    <row r="141" spans="25:134" ht="1.5" customHeight="1">
      <c r="Y141" s="215"/>
      <c r="AT141" s="215"/>
      <c r="BO141" s="215"/>
      <c r="CF141" s="210"/>
      <c r="CH141" s="234"/>
      <c r="CI141" s="197"/>
      <c r="CJ141" s="197"/>
      <c r="CK141" s="197"/>
      <c r="CL141" s="197"/>
      <c r="CM141" s="197"/>
      <c r="CN141" s="197"/>
      <c r="CO141" s="197"/>
      <c r="CP141" s="197"/>
      <c r="CQ141" s="197"/>
      <c r="CR141" s="197"/>
      <c r="CS141" s="280"/>
      <c r="CT141" s="281"/>
      <c r="CU141" s="281"/>
      <c r="CV141" s="282"/>
      <c r="CW141" s="281"/>
      <c r="CX141" s="281"/>
      <c r="CY141" s="281"/>
      <c r="CZ141" s="225"/>
      <c r="DA141" s="197"/>
      <c r="DB141" s="197"/>
      <c r="DC141" s="197"/>
      <c r="DD141" s="197"/>
      <c r="DE141" s="197"/>
      <c r="DF141" s="197"/>
      <c r="DG141" s="197"/>
      <c r="DH141" s="197"/>
      <c r="DI141" s="197"/>
      <c r="DJ141" s="197"/>
      <c r="DK141" s="235"/>
      <c r="DM141" s="210"/>
      <c r="ED141" s="215"/>
    </row>
    <row r="142" spans="25:134" ht="1.5" customHeight="1">
      <c r="Y142" s="215"/>
      <c r="AT142" s="215"/>
      <c r="BO142" s="215"/>
      <c r="CF142" s="210"/>
      <c r="CH142" s="234"/>
      <c r="CI142" s="197"/>
      <c r="CJ142" s="197"/>
      <c r="CK142" s="197"/>
      <c r="CL142" s="197"/>
      <c r="CM142" s="197"/>
      <c r="CN142" s="197"/>
      <c r="CO142" s="197"/>
      <c r="CP142" s="197"/>
      <c r="CQ142" s="197"/>
      <c r="CR142" s="197"/>
      <c r="CS142" s="280"/>
      <c r="CT142" s="281"/>
      <c r="CU142" s="281"/>
      <c r="CV142" s="282"/>
      <c r="CW142" s="281"/>
      <c r="CX142" s="281"/>
      <c r="CY142" s="281"/>
      <c r="CZ142" s="225"/>
      <c r="DA142" s="197"/>
      <c r="DB142" s="197"/>
      <c r="DC142" s="197"/>
      <c r="DD142" s="197"/>
      <c r="DE142" s="197"/>
      <c r="DF142" s="197"/>
      <c r="DG142" s="197"/>
      <c r="DH142" s="197"/>
      <c r="DI142" s="197"/>
      <c r="DJ142" s="197"/>
      <c r="DK142" s="235"/>
      <c r="DM142" s="210"/>
      <c r="ED142" s="215"/>
    </row>
    <row r="143" spans="25:134" ht="1.5" customHeight="1">
      <c r="Y143" s="215"/>
      <c r="AT143" s="215"/>
      <c r="BO143" s="215"/>
      <c r="CF143" s="210"/>
      <c r="CH143" s="234"/>
      <c r="CI143" s="197"/>
      <c r="CJ143" s="197"/>
      <c r="CK143" s="197"/>
      <c r="CL143" s="197"/>
      <c r="CM143" s="197"/>
      <c r="CN143" s="197"/>
      <c r="CO143" s="197"/>
      <c r="CP143" s="197"/>
      <c r="CQ143" s="197"/>
      <c r="CR143" s="197"/>
      <c r="CS143" s="280"/>
      <c r="CT143" s="281"/>
      <c r="CU143" s="281"/>
      <c r="CV143" s="282"/>
      <c r="CW143" s="281"/>
      <c r="CX143" s="281"/>
      <c r="CY143" s="281"/>
      <c r="CZ143" s="225"/>
      <c r="DA143" s="197"/>
      <c r="DB143" s="197"/>
      <c r="DC143" s="197"/>
      <c r="DD143" s="197"/>
      <c r="DE143" s="197"/>
      <c r="DF143" s="197"/>
      <c r="DG143" s="197"/>
      <c r="DH143" s="197"/>
      <c r="DI143" s="197"/>
      <c r="DJ143" s="197"/>
      <c r="DK143" s="235"/>
      <c r="DM143" s="210"/>
      <c r="ED143" s="215"/>
    </row>
    <row r="144" spans="25:134" ht="1.5" customHeight="1">
      <c r="Y144" s="215"/>
      <c r="AT144" s="215"/>
      <c r="BO144" s="215"/>
      <c r="CF144" s="210"/>
      <c r="CH144" s="234"/>
      <c r="CI144" s="197"/>
      <c r="CJ144" s="197"/>
      <c r="CK144" s="197"/>
      <c r="CL144" s="197"/>
      <c r="CM144" s="197"/>
      <c r="CN144" s="197"/>
      <c r="CO144" s="197"/>
      <c r="CP144" s="197"/>
      <c r="CQ144" s="197"/>
      <c r="CR144" s="197"/>
      <c r="CS144" s="280"/>
      <c r="CT144" s="281"/>
      <c r="CU144" s="281"/>
      <c r="CV144" s="282"/>
      <c r="CW144" s="281"/>
      <c r="CX144" s="281"/>
      <c r="CY144" s="281"/>
      <c r="CZ144" s="225"/>
      <c r="DA144" s="197"/>
      <c r="DB144" s="197"/>
      <c r="DC144" s="197"/>
      <c r="DD144" s="197"/>
      <c r="DE144" s="197"/>
      <c r="DF144" s="197"/>
      <c r="DG144" s="197"/>
      <c r="DH144" s="197"/>
      <c r="DI144" s="197"/>
      <c r="DJ144" s="197"/>
      <c r="DK144" s="235"/>
      <c r="DM144" s="210"/>
      <c r="ED144" s="215"/>
    </row>
    <row r="145" spans="25:134" ht="1.5" customHeight="1">
      <c r="Y145" s="215"/>
      <c r="AT145" s="215"/>
      <c r="BO145" s="215"/>
      <c r="CF145" s="210"/>
      <c r="CH145" s="234"/>
      <c r="CI145" s="197"/>
      <c r="CJ145" s="197"/>
      <c r="CK145" s="197"/>
      <c r="CL145" s="197"/>
      <c r="CM145" s="197"/>
      <c r="CN145" s="197"/>
      <c r="CO145" s="197"/>
      <c r="CP145" s="197"/>
      <c r="CQ145" s="197"/>
      <c r="CR145" s="197"/>
      <c r="CS145" s="280"/>
      <c r="CT145" s="281"/>
      <c r="CU145" s="281"/>
      <c r="CV145" s="282"/>
      <c r="CW145" s="281"/>
      <c r="CX145" s="281"/>
      <c r="CY145" s="281"/>
      <c r="CZ145" s="225"/>
      <c r="DA145" s="197"/>
      <c r="DB145" s="197"/>
      <c r="DC145" s="197"/>
      <c r="DD145" s="197"/>
      <c r="DE145" s="197"/>
      <c r="DF145" s="197"/>
      <c r="DG145" s="197"/>
      <c r="DH145" s="197"/>
      <c r="DI145" s="197"/>
      <c r="DJ145" s="197"/>
      <c r="DK145" s="235"/>
      <c r="DM145" s="210"/>
      <c r="ED145" s="215"/>
    </row>
    <row r="146" spans="25:134" ht="1.5" customHeight="1">
      <c r="Y146" s="215"/>
      <c r="AT146" s="215"/>
      <c r="BO146" s="215"/>
      <c r="CF146" s="210"/>
      <c r="CH146" s="234"/>
      <c r="CI146" s="197"/>
      <c r="CJ146" s="197"/>
      <c r="CK146" s="197"/>
      <c r="CL146" s="197"/>
      <c r="CM146" s="197"/>
      <c r="CN146" s="197"/>
      <c r="CO146" s="197"/>
      <c r="CP146" s="197"/>
      <c r="CQ146" s="197"/>
      <c r="CR146" s="197"/>
      <c r="CS146" s="280"/>
      <c r="CT146" s="281"/>
      <c r="CU146" s="281"/>
      <c r="CV146" s="282"/>
      <c r="CW146" s="281"/>
      <c r="CX146" s="281"/>
      <c r="CY146" s="281"/>
      <c r="CZ146" s="225"/>
      <c r="DA146" s="197"/>
      <c r="DB146" s="197"/>
      <c r="DC146" s="197"/>
      <c r="DD146" s="197"/>
      <c r="DE146" s="197"/>
      <c r="DF146" s="197"/>
      <c r="DG146" s="197"/>
      <c r="DH146" s="197"/>
      <c r="DI146" s="197"/>
      <c r="DJ146" s="197"/>
      <c r="DK146" s="235"/>
      <c r="DM146" s="210"/>
      <c r="ED146" s="215"/>
    </row>
    <row r="147" spans="25:134" ht="1.5" customHeight="1">
      <c r="Y147" s="215"/>
      <c r="AT147" s="215"/>
      <c r="BO147" s="215"/>
      <c r="CF147" s="210"/>
      <c r="CH147" s="234"/>
      <c r="CI147" s="197"/>
      <c r="CJ147" s="197"/>
      <c r="CK147" s="197"/>
      <c r="CL147" s="197"/>
      <c r="CM147" s="197"/>
      <c r="CN147" s="197"/>
      <c r="CO147" s="197"/>
      <c r="CP147" s="197"/>
      <c r="CQ147" s="197"/>
      <c r="CR147" s="197"/>
      <c r="CS147" s="280"/>
      <c r="CT147" s="281"/>
      <c r="CU147" s="281"/>
      <c r="CV147" s="282"/>
      <c r="CW147" s="281"/>
      <c r="CX147" s="281"/>
      <c r="CY147" s="281"/>
      <c r="CZ147" s="225"/>
      <c r="DA147" s="197"/>
      <c r="DB147" s="197"/>
      <c r="DC147" s="197"/>
      <c r="DD147" s="197"/>
      <c r="DE147" s="197"/>
      <c r="DF147" s="197"/>
      <c r="DG147" s="197"/>
      <c r="DH147" s="197"/>
      <c r="DI147" s="197"/>
      <c r="DJ147" s="197"/>
      <c r="DK147" s="235"/>
      <c r="DM147" s="210"/>
      <c r="ED147" s="215"/>
    </row>
    <row r="148" spans="25:134" ht="1.5" customHeight="1">
      <c r="Y148" s="215"/>
      <c r="AT148" s="215"/>
      <c r="BO148" s="215"/>
      <c r="CF148" s="210"/>
      <c r="CH148" s="234"/>
      <c r="CI148" s="197"/>
      <c r="CJ148" s="197"/>
      <c r="CK148" s="197"/>
      <c r="CL148" s="197"/>
      <c r="CM148" s="197"/>
      <c r="CN148" s="197"/>
      <c r="CO148" s="197"/>
      <c r="CP148" s="197"/>
      <c r="CQ148" s="197"/>
      <c r="CR148" s="197"/>
      <c r="CS148" s="280"/>
      <c r="CT148" s="281"/>
      <c r="CU148" s="281"/>
      <c r="CV148" s="282"/>
      <c r="CW148" s="281"/>
      <c r="CX148" s="281"/>
      <c r="CY148" s="281"/>
      <c r="CZ148" s="225"/>
      <c r="DA148" s="197"/>
      <c r="DB148" s="197"/>
      <c r="DC148" s="197"/>
      <c r="DD148" s="197"/>
      <c r="DE148" s="197"/>
      <c r="DF148" s="197"/>
      <c r="DG148" s="197"/>
      <c r="DH148" s="197"/>
      <c r="DI148" s="197"/>
      <c r="DJ148" s="197"/>
      <c r="DK148" s="235"/>
      <c r="DM148" s="210"/>
      <c r="ED148" s="215"/>
    </row>
    <row r="149" spans="25:134" ht="1.5" customHeight="1">
      <c r="Y149" s="215"/>
      <c r="AT149" s="215"/>
      <c r="BO149" s="215"/>
      <c r="CF149" s="210"/>
      <c r="CH149" s="234"/>
      <c r="CI149" s="197"/>
      <c r="CJ149" s="197"/>
      <c r="CK149" s="197"/>
      <c r="CL149" s="197"/>
      <c r="CM149" s="197"/>
      <c r="CN149" s="197"/>
      <c r="CO149" s="197"/>
      <c r="CP149" s="197"/>
      <c r="CQ149" s="197"/>
      <c r="CR149" s="197"/>
      <c r="CS149" s="280"/>
      <c r="CT149" s="281"/>
      <c r="CU149" s="281"/>
      <c r="CV149" s="282"/>
      <c r="CW149" s="281"/>
      <c r="CX149" s="281"/>
      <c r="CY149" s="281"/>
      <c r="CZ149" s="225"/>
      <c r="DA149" s="197"/>
      <c r="DB149" s="197"/>
      <c r="DC149" s="197"/>
      <c r="DD149" s="197"/>
      <c r="DE149" s="197"/>
      <c r="DF149" s="197"/>
      <c r="DG149" s="197"/>
      <c r="DH149" s="197"/>
      <c r="DI149" s="197"/>
      <c r="DJ149" s="197"/>
      <c r="DK149" s="235"/>
      <c r="DM149" s="210"/>
      <c r="ED149" s="215"/>
    </row>
    <row r="150" spans="25:134" ht="1.5" customHeight="1">
      <c r="Y150" s="215"/>
      <c r="AT150" s="215"/>
      <c r="BO150" s="215"/>
      <c r="CF150" s="210"/>
      <c r="CH150" s="234"/>
      <c r="CI150" s="197"/>
      <c r="CJ150" s="197"/>
      <c r="CK150" s="197"/>
      <c r="CL150" s="197"/>
      <c r="CM150" s="197"/>
      <c r="CN150" s="197"/>
      <c r="CO150" s="197"/>
      <c r="CP150" s="197"/>
      <c r="CQ150" s="197"/>
      <c r="CR150" s="197"/>
      <c r="CS150" s="280"/>
      <c r="CT150" s="281"/>
      <c r="CU150" s="281"/>
      <c r="CV150" s="282"/>
      <c r="CW150" s="281"/>
      <c r="CX150" s="281"/>
      <c r="CY150" s="281"/>
      <c r="CZ150" s="225"/>
      <c r="DA150" s="197"/>
      <c r="DB150" s="197"/>
      <c r="DC150" s="197"/>
      <c r="DD150" s="197"/>
      <c r="DE150" s="197"/>
      <c r="DF150" s="197"/>
      <c r="DG150" s="197"/>
      <c r="DH150" s="197"/>
      <c r="DI150" s="197"/>
      <c r="DJ150" s="197"/>
      <c r="DK150" s="235"/>
      <c r="DM150" s="210"/>
      <c r="ED150" s="215"/>
    </row>
    <row r="151" spans="25:134" ht="1.5" customHeight="1">
      <c r="Y151" s="215"/>
      <c r="AT151" s="215"/>
      <c r="BO151" s="215"/>
      <c r="CF151" s="210"/>
      <c r="CH151" s="234"/>
      <c r="CI151" s="197"/>
      <c r="CJ151" s="197"/>
      <c r="CK151" s="197"/>
      <c r="CL151" s="197"/>
      <c r="CM151" s="197"/>
      <c r="CN151" s="197"/>
      <c r="CO151" s="197"/>
      <c r="CP151" s="197"/>
      <c r="CQ151" s="197"/>
      <c r="CR151" s="197"/>
      <c r="CS151" s="280"/>
      <c r="CT151" s="281"/>
      <c r="CU151" s="281"/>
      <c r="CV151" s="282"/>
      <c r="CW151" s="281"/>
      <c r="CX151" s="281"/>
      <c r="CY151" s="281"/>
      <c r="CZ151" s="225"/>
      <c r="DA151" s="197"/>
      <c r="DB151" s="197"/>
      <c r="DC151" s="197"/>
      <c r="DD151" s="197"/>
      <c r="DE151" s="197"/>
      <c r="DF151" s="197"/>
      <c r="DG151" s="197"/>
      <c r="DH151" s="197"/>
      <c r="DI151" s="197"/>
      <c r="DJ151" s="197"/>
      <c r="DK151" s="235"/>
      <c r="DM151" s="210"/>
      <c r="ED151" s="215"/>
    </row>
    <row r="152" spans="25:134" ht="1.5" customHeight="1">
      <c r="Y152" s="215"/>
      <c r="AT152" s="215"/>
      <c r="BO152" s="215"/>
      <c r="CF152" s="210"/>
      <c r="CH152" s="234"/>
      <c r="CI152" s="197"/>
      <c r="CJ152" s="197"/>
      <c r="CK152" s="197"/>
      <c r="CL152" s="197"/>
      <c r="CM152" s="197"/>
      <c r="CN152" s="197"/>
      <c r="CO152" s="197"/>
      <c r="CP152" s="197"/>
      <c r="CQ152" s="197"/>
      <c r="CR152" s="197"/>
      <c r="CS152" s="280"/>
      <c r="CT152" s="281"/>
      <c r="CU152" s="281"/>
      <c r="CV152" s="282"/>
      <c r="CW152" s="281"/>
      <c r="CX152" s="281"/>
      <c r="CY152" s="281"/>
      <c r="CZ152" s="225"/>
      <c r="DA152" s="197"/>
      <c r="DB152" s="197"/>
      <c r="DC152" s="197"/>
      <c r="DD152" s="197"/>
      <c r="DE152" s="197"/>
      <c r="DF152" s="197"/>
      <c r="DG152" s="197"/>
      <c r="DH152" s="197"/>
      <c r="DI152" s="197"/>
      <c r="DJ152" s="197"/>
      <c r="DK152" s="235"/>
      <c r="DM152" s="210"/>
      <c r="ED152" s="215"/>
    </row>
    <row r="153" spans="25:134" ht="1.5" customHeight="1">
      <c r="Y153" s="215"/>
      <c r="AT153" s="215"/>
      <c r="BO153" s="215"/>
      <c r="CF153" s="210"/>
      <c r="CH153" s="234"/>
      <c r="CI153" s="197"/>
      <c r="CJ153" s="197"/>
      <c r="CK153" s="197"/>
      <c r="CL153" s="197"/>
      <c r="CM153" s="197"/>
      <c r="CN153" s="197"/>
      <c r="CO153" s="197"/>
      <c r="CP153" s="197"/>
      <c r="CQ153" s="197"/>
      <c r="CR153" s="197"/>
      <c r="CS153" s="280"/>
      <c r="CT153" s="281"/>
      <c r="CU153" s="281"/>
      <c r="CV153" s="282"/>
      <c r="CW153" s="281"/>
      <c r="CX153" s="281"/>
      <c r="CY153" s="281"/>
      <c r="CZ153" s="225"/>
      <c r="DA153" s="197"/>
      <c r="DB153" s="197"/>
      <c r="DC153" s="197"/>
      <c r="DD153" s="197"/>
      <c r="DE153" s="197"/>
      <c r="DF153" s="197"/>
      <c r="DG153" s="197"/>
      <c r="DH153" s="197"/>
      <c r="DI153" s="197"/>
      <c r="DJ153" s="197"/>
      <c r="DK153" s="235"/>
      <c r="DM153" s="210"/>
      <c r="ED153" s="215"/>
    </row>
    <row r="154" spans="25:134" ht="1.5" customHeight="1">
      <c r="Y154" s="215"/>
      <c r="AT154" s="215"/>
      <c r="BO154" s="215"/>
      <c r="CF154" s="210"/>
      <c r="CH154" s="234"/>
      <c r="CI154" s="197"/>
      <c r="CJ154" s="197"/>
      <c r="CK154" s="197"/>
      <c r="CL154" s="197"/>
      <c r="CM154" s="197"/>
      <c r="CN154" s="197"/>
      <c r="CO154" s="197"/>
      <c r="CP154" s="197"/>
      <c r="CQ154" s="197"/>
      <c r="CR154" s="197"/>
      <c r="CS154" s="280"/>
      <c r="CT154" s="281"/>
      <c r="CU154" s="281"/>
      <c r="CV154" s="282"/>
      <c r="CW154" s="281"/>
      <c r="CX154" s="281"/>
      <c r="CY154" s="281"/>
      <c r="CZ154" s="225"/>
      <c r="DA154" s="197"/>
      <c r="DB154" s="197"/>
      <c r="DC154" s="197"/>
      <c r="DD154" s="197"/>
      <c r="DE154" s="197"/>
      <c r="DF154" s="197"/>
      <c r="DG154" s="197"/>
      <c r="DH154" s="197"/>
      <c r="DI154" s="197"/>
      <c r="DJ154" s="197"/>
      <c r="DK154" s="235"/>
      <c r="DM154" s="210"/>
      <c r="ED154" s="215"/>
    </row>
    <row r="155" spans="25:134" ht="1.5" customHeight="1">
      <c r="Y155" s="215"/>
      <c r="AT155" s="215"/>
      <c r="BO155" s="215"/>
      <c r="CF155" s="210"/>
      <c r="CH155" s="234"/>
      <c r="CI155" s="197"/>
      <c r="CJ155" s="197"/>
      <c r="CK155" s="197"/>
      <c r="CL155" s="197"/>
      <c r="CM155" s="197"/>
      <c r="CN155" s="197"/>
      <c r="CO155" s="197"/>
      <c r="CP155" s="197"/>
      <c r="CQ155" s="197"/>
      <c r="CR155" s="197"/>
      <c r="CS155" s="280"/>
      <c r="CT155" s="281"/>
      <c r="CU155" s="281"/>
      <c r="CV155" s="282"/>
      <c r="CW155" s="281"/>
      <c r="CX155" s="281"/>
      <c r="CY155" s="281"/>
      <c r="CZ155" s="225"/>
      <c r="DA155" s="197"/>
      <c r="DB155" s="197"/>
      <c r="DC155" s="197"/>
      <c r="DD155" s="197"/>
      <c r="DE155" s="197"/>
      <c r="DF155" s="197"/>
      <c r="DG155" s="197"/>
      <c r="DH155" s="197"/>
      <c r="DI155" s="197"/>
      <c r="DJ155" s="197"/>
      <c r="DK155" s="235"/>
      <c r="DM155" s="210"/>
      <c r="ED155" s="215"/>
    </row>
    <row r="156" spans="25:134" ht="1.5" customHeight="1">
      <c r="Y156" s="215"/>
      <c r="AT156" s="215"/>
      <c r="BO156" s="215"/>
      <c r="CF156" s="210"/>
      <c r="CH156" s="234"/>
      <c r="CI156" s="197"/>
      <c r="CJ156" s="197"/>
      <c r="CK156" s="197"/>
      <c r="CL156" s="197"/>
      <c r="CM156" s="197"/>
      <c r="CN156" s="197"/>
      <c r="CO156" s="197"/>
      <c r="CP156" s="197"/>
      <c r="CQ156" s="197"/>
      <c r="CR156" s="197"/>
      <c r="CS156" s="280"/>
      <c r="CT156" s="281"/>
      <c r="CU156" s="281"/>
      <c r="CV156" s="282"/>
      <c r="CW156" s="281"/>
      <c r="CX156" s="281"/>
      <c r="CY156" s="281"/>
      <c r="CZ156" s="225"/>
      <c r="DA156" s="197"/>
      <c r="DB156" s="197"/>
      <c r="DC156" s="197"/>
      <c r="DD156" s="197"/>
      <c r="DE156" s="197"/>
      <c r="DF156" s="197"/>
      <c r="DG156" s="197"/>
      <c r="DH156" s="197"/>
      <c r="DI156" s="197"/>
      <c r="DJ156" s="197"/>
      <c r="DK156" s="235"/>
      <c r="DM156" s="210"/>
      <c r="ED156" s="215"/>
    </row>
    <row r="157" spans="25:134" ht="1.5" customHeight="1">
      <c r="Y157" s="215"/>
      <c r="AT157" s="215"/>
      <c r="BO157" s="215"/>
      <c r="CF157" s="210"/>
      <c r="CH157" s="234"/>
      <c r="CI157" s="197"/>
      <c r="CJ157" s="197"/>
      <c r="CK157" s="197"/>
      <c r="CL157" s="197"/>
      <c r="CM157" s="197"/>
      <c r="CN157" s="197"/>
      <c r="CO157" s="197"/>
      <c r="CP157" s="197"/>
      <c r="CQ157" s="197"/>
      <c r="CR157" s="197"/>
      <c r="CS157" s="280"/>
      <c r="CT157" s="281"/>
      <c r="CU157" s="281"/>
      <c r="CV157" s="282"/>
      <c r="CW157" s="281"/>
      <c r="CX157" s="281"/>
      <c r="CY157" s="281"/>
      <c r="CZ157" s="225"/>
      <c r="DA157" s="197"/>
      <c r="DB157" s="197"/>
      <c r="DC157" s="197"/>
      <c r="DD157" s="197"/>
      <c r="DE157" s="197"/>
      <c r="DF157" s="197"/>
      <c r="DG157" s="197"/>
      <c r="DH157" s="197"/>
      <c r="DI157" s="197"/>
      <c r="DJ157" s="197"/>
      <c r="DK157" s="235"/>
      <c r="DM157" s="210"/>
      <c r="ED157" s="215"/>
    </row>
    <row r="158" spans="25:134" ht="1.5" customHeight="1">
      <c r="Y158" s="215"/>
      <c r="AT158" s="215"/>
      <c r="BO158" s="215"/>
      <c r="CF158" s="210"/>
      <c r="CH158" s="234"/>
      <c r="CI158" s="197"/>
      <c r="CJ158" s="197"/>
      <c r="CK158" s="197"/>
      <c r="CL158" s="197"/>
      <c r="CM158" s="197"/>
      <c r="CN158" s="197"/>
      <c r="CO158" s="197"/>
      <c r="CP158" s="197"/>
      <c r="CQ158" s="197"/>
      <c r="CR158" s="197"/>
      <c r="CS158" s="280"/>
      <c r="CT158" s="281"/>
      <c r="CU158" s="281"/>
      <c r="CV158" s="282"/>
      <c r="CW158" s="281"/>
      <c r="CX158" s="281"/>
      <c r="CY158" s="281"/>
      <c r="CZ158" s="225"/>
      <c r="DA158" s="197"/>
      <c r="DB158" s="197"/>
      <c r="DC158" s="197"/>
      <c r="DD158" s="197"/>
      <c r="DE158" s="197"/>
      <c r="DF158" s="197"/>
      <c r="DG158" s="197"/>
      <c r="DH158" s="197"/>
      <c r="DI158" s="197"/>
      <c r="DJ158" s="197"/>
      <c r="DK158" s="235"/>
      <c r="DM158" s="210"/>
      <c r="ED158" s="215"/>
    </row>
    <row r="159" spans="25:134" ht="1.5" customHeight="1">
      <c r="Y159" s="215"/>
      <c r="AT159" s="215"/>
      <c r="BO159" s="215"/>
      <c r="CF159" s="210"/>
      <c r="CH159" s="234"/>
      <c r="CI159" s="197"/>
      <c r="CJ159" s="197"/>
      <c r="CK159" s="197"/>
      <c r="CL159" s="197"/>
      <c r="CM159" s="197"/>
      <c r="CN159" s="197"/>
      <c r="CO159" s="197"/>
      <c r="CP159" s="197"/>
      <c r="CQ159" s="197"/>
      <c r="CR159" s="197"/>
      <c r="CS159" s="280"/>
      <c r="CT159" s="281"/>
      <c r="CU159" s="281"/>
      <c r="CV159" s="282"/>
      <c r="CW159" s="281"/>
      <c r="CX159" s="281"/>
      <c r="CY159" s="281"/>
      <c r="CZ159" s="225"/>
      <c r="DA159" s="197"/>
      <c r="DB159" s="197"/>
      <c r="DC159" s="197"/>
      <c r="DD159" s="197"/>
      <c r="DE159" s="197"/>
      <c r="DF159" s="197"/>
      <c r="DG159" s="197"/>
      <c r="DH159" s="197"/>
      <c r="DI159" s="197"/>
      <c r="DJ159" s="197"/>
      <c r="DK159" s="235"/>
      <c r="DM159" s="210"/>
      <c r="ED159" s="215"/>
    </row>
    <row r="160" spans="25:134" ht="1.5" customHeight="1">
      <c r="Y160" s="215"/>
      <c r="AT160" s="215"/>
      <c r="BO160" s="215"/>
      <c r="CF160" s="210"/>
      <c r="CH160" s="234"/>
      <c r="CI160" s="197"/>
      <c r="CJ160" s="197"/>
      <c r="CK160" s="197"/>
      <c r="CL160" s="197"/>
      <c r="CM160" s="197"/>
      <c r="CN160" s="197"/>
      <c r="CO160" s="197"/>
      <c r="CP160" s="197"/>
      <c r="CQ160" s="197"/>
      <c r="CR160" s="197"/>
      <c r="CS160" s="280"/>
      <c r="CT160" s="281"/>
      <c r="CU160" s="281"/>
      <c r="CV160" s="282"/>
      <c r="CW160" s="281"/>
      <c r="CX160" s="281"/>
      <c r="CY160" s="281"/>
      <c r="CZ160" s="225"/>
      <c r="DA160" s="197"/>
      <c r="DB160" s="197"/>
      <c r="DC160" s="197"/>
      <c r="DD160" s="197"/>
      <c r="DE160" s="197"/>
      <c r="DF160" s="197"/>
      <c r="DG160" s="197"/>
      <c r="DH160" s="197"/>
      <c r="DI160" s="197"/>
      <c r="DJ160" s="197"/>
      <c r="DK160" s="235"/>
      <c r="DM160" s="210"/>
      <c r="ED160" s="215"/>
    </row>
    <row r="161" spans="25:134" ht="1.5" customHeight="1">
      <c r="Y161" s="215"/>
      <c r="AT161" s="215"/>
      <c r="BO161" s="215"/>
      <c r="CF161" s="210"/>
      <c r="CH161" s="234"/>
      <c r="CI161" s="197"/>
      <c r="CJ161" s="197"/>
      <c r="CK161" s="197"/>
      <c r="CL161" s="197"/>
      <c r="CM161" s="197"/>
      <c r="CN161" s="197"/>
      <c r="CO161" s="197"/>
      <c r="CP161" s="197"/>
      <c r="CQ161" s="197"/>
      <c r="CR161" s="197"/>
      <c r="CS161" s="280"/>
      <c r="CT161" s="281"/>
      <c r="CU161" s="281"/>
      <c r="CV161" s="282"/>
      <c r="CW161" s="281"/>
      <c r="CX161" s="281"/>
      <c r="CY161" s="281"/>
      <c r="CZ161" s="225"/>
      <c r="DA161" s="197"/>
      <c r="DB161" s="197"/>
      <c r="DC161" s="197"/>
      <c r="DD161" s="197"/>
      <c r="DE161" s="197"/>
      <c r="DF161" s="197"/>
      <c r="DG161" s="197"/>
      <c r="DH161" s="197"/>
      <c r="DI161" s="197"/>
      <c r="DJ161" s="197"/>
      <c r="DK161" s="235"/>
      <c r="DM161" s="210"/>
      <c r="ED161" s="215"/>
    </row>
    <row r="162" spans="25:134" ht="1.5" customHeight="1">
      <c r="Y162" s="215"/>
      <c r="AT162" s="215"/>
      <c r="BO162" s="215"/>
      <c r="CF162" s="210"/>
      <c r="CH162" s="234"/>
      <c r="CI162" s="197"/>
      <c r="CJ162" s="197"/>
      <c r="CK162" s="197"/>
      <c r="CL162" s="197"/>
      <c r="CM162" s="197"/>
      <c r="CN162" s="197"/>
      <c r="CO162" s="197"/>
      <c r="CP162" s="197"/>
      <c r="CQ162" s="197"/>
      <c r="CR162" s="197"/>
      <c r="CS162" s="280"/>
      <c r="CT162" s="281"/>
      <c r="CU162" s="281"/>
      <c r="CV162" s="282"/>
      <c r="CW162" s="281"/>
      <c r="CX162" s="281"/>
      <c r="CY162" s="281"/>
      <c r="CZ162" s="225"/>
      <c r="DA162" s="197"/>
      <c r="DB162" s="197"/>
      <c r="DC162" s="197"/>
      <c r="DD162" s="197"/>
      <c r="DE162" s="197"/>
      <c r="DF162" s="197"/>
      <c r="DG162" s="197"/>
      <c r="DH162" s="197"/>
      <c r="DI162" s="197"/>
      <c r="DJ162" s="197"/>
      <c r="DK162" s="235"/>
      <c r="DM162" s="210"/>
      <c r="ED162" s="215"/>
    </row>
    <row r="163" spans="25:134" ht="1.5" customHeight="1">
      <c r="Y163" s="215"/>
      <c r="AT163" s="215"/>
      <c r="BO163" s="215"/>
      <c r="CF163" s="210"/>
      <c r="CH163" s="234"/>
      <c r="CI163" s="197"/>
      <c r="CJ163" s="197"/>
      <c r="CK163" s="197"/>
      <c r="CL163" s="197"/>
      <c r="CM163" s="197"/>
      <c r="CN163" s="197"/>
      <c r="CO163" s="197"/>
      <c r="CP163" s="197"/>
      <c r="CQ163" s="197"/>
      <c r="CR163" s="197"/>
      <c r="CS163" s="280"/>
      <c r="CT163" s="281"/>
      <c r="CU163" s="281"/>
      <c r="CV163" s="282"/>
      <c r="CW163" s="281"/>
      <c r="CX163" s="281"/>
      <c r="CY163" s="281"/>
      <c r="CZ163" s="225"/>
      <c r="DA163" s="197"/>
      <c r="DB163" s="197"/>
      <c r="DC163" s="197"/>
      <c r="DD163" s="197"/>
      <c r="DE163" s="197"/>
      <c r="DF163" s="197"/>
      <c r="DG163" s="197"/>
      <c r="DH163" s="197"/>
      <c r="DI163" s="197"/>
      <c r="DJ163" s="197"/>
      <c r="DK163" s="235"/>
      <c r="DM163" s="210"/>
      <c r="ED163" s="215"/>
    </row>
    <row r="164" spans="25:134" ht="1.5" customHeight="1">
      <c r="Y164" s="215"/>
      <c r="AT164" s="215"/>
      <c r="BO164" s="215"/>
      <c r="CF164" s="210"/>
      <c r="CH164" s="234"/>
      <c r="CI164" s="197"/>
      <c r="CJ164" s="197"/>
      <c r="CK164" s="197"/>
      <c r="CL164" s="197"/>
      <c r="CM164" s="197"/>
      <c r="CN164" s="197"/>
      <c r="CO164" s="197"/>
      <c r="CP164" s="197"/>
      <c r="CQ164" s="197"/>
      <c r="CR164" s="197"/>
      <c r="CS164" s="280"/>
      <c r="CT164" s="281"/>
      <c r="CU164" s="281"/>
      <c r="CV164" s="282"/>
      <c r="CW164" s="281"/>
      <c r="CX164" s="281"/>
      <c r="CY164" s="281"/>
      <c r="CZ164" s="225"/>
      <c r="DA164" s="197"/>
      <c r="DB164" s="197"/>
      <c r="DC164" s="197"/>
      <c r="DD164" s="197"/>
      <c r="DE164" s="197"/>
      <c r="DF164" s="197"/>
      <c r="DG164" s="197"/>
      <c r="DH164" s="197"/>
      <c r="DI164" s="197"/>
      <c r="DJ164" s="197"/>
      <c r="DK164" s="235"/>
      <c r="DM164" s="210"/>
      <c r="ED164" s="215"/>
    </row>
    <row r="165" spans="25:134" ht="1.5" customHeight="1">
      <c r="Y165" s="215"/>
      <c r="AT165" s="215"/>
      <c r="BO165" s="215"/>
      <c r="CF165" s="210"/>
      <c r="CH165" s="234"/>
      <c r="CI165" s="197"/>
      <c r="CJ165" s="197"/>
      <c r="CK165" s="197"/>
      <c r="CL165" s="197"/>
      <c r="CM165" s="197"/>
      <c r="CN165" s="197"/>
      <c r="CO165" s="197"/>
      <c r="CP165" s="197"/>
      <c r="CQ165" s="197"/>
      <c r="CR165" s="197"/>
      <c r="CS165" s="280"/>
      <c r="CT165" s="281"/>
      <c r="CU165" s="281"/>
      <c r="CV165" s="282"/>
      <c r="CW165" s="281"/>
      <c r="CX165" s="281"/>
      <c r="CY165" s="281"/>
      <c r="CZ165" s="225"/>
      <c r="DA165" s="197"/>
      <c r="DB165" s="197"/>
      <c r="DC165" s="197"/>
      <c r="DD165" s="197"/>
      <c r="DE165" s="197"/>
      <c r="DF165" s="197"/>
      <c r="DG165" s="197"/>
      <c r="DH165" s="197"/>
      <c r="DI165" s="197"/>
      <c r="DJ165" s="197"/>
      <c r="DK165" s="235"/>
      <c r="DM165" s="210"/>
      <c r="ED165" s="215"/>
    </row>
    <row r="166" spans="25:134" ht="1.5" customHeight="1">
      <c r="Y166" s="215"/>
      <c r="AT166" s="215"/>
      <c r="BO166" s="215"/>
      <c r="CF166" s="210"/>
      <c r="CH166" s="234"/>
      <c r="CI166" s="197"/>
      <c r="CJ166" s="197"/>
      <c r="CK166" s="197"/>
      <c r="CL166" s="197"/>
      <c r="CM166" s="197"/>
      <c r="CN166" s="197"/>
      <c r="CO166" s="197"/>
      <c r="CP166" s="197"/>
      <c r="CQ166" s="197"/>
      <c r="CR166" s="197"/>
      <c r="CS166" s="280"/>
      <c r="CT166" s="281"/>
      <c r="CU166" s="281"/>
      <c r="CV166" s="282"/>
      <c r="CW166" s="281"/>
      <c r="CX166" s="281"/>
      <c r="CY166" s="281"/>
      <c r="CZ166" s="225"/>
      <c r="DA166" s="197"/>
      <c r="DB166" s="197"/>
      <c r="DC166" s="197"/>
      <c r="DD166" s="197"/>
      <c r="DE166" s="197"/>
      <c r="DF166" s="197"/>
      <c r="DG166" s="197"/>
      <c r="DH166" s="197"/>
      <c r="DI166" s="197"/>
      <c r="DJ166" s="197"/>
      <c r="DK166" s="235"/>
      <c r="DM166" s="210"/>
      <c r="ED166" s="215"/>
    </row>
    <row r="167" spans="25:134" ht="1.5" customHeight="1">
      <c r="Y167" s="215"/>
      <c r="AT167" s="215"/>
      <c r="BO167" s="215"/>
      <c r="CF167" s="210"/>
      <c r="CH167" s="234"/>
      <c r="CI167" s="197"/>
      <c r="CJ167" s="197"/>
      <c r="CK167" s="197"/>
      <c r="CL167" s="197"/>
      <c r="CM167" s="197"/>
      <c r="CN167" s="197"/>
      <c r="CO167" s="197"/>
      <c r="CP167" s="197"/>
      <c r="CQ167" s="197"/>
      <c r="CR167" s="197"/>
      <c r="CS167" s="280"/>
      <c r="CT167" s="281"/>
      <c r="CU167" s="281"/>
      <c r="CV167" s="282"/>
      <c r="CW167" s="281"/>
      <c r="CX167" s="281"/>
      <c r="CY167" s="281"/>
      <c r="CZ167" s="225"/>
      <c r="DA167" s="197"/>
      <c r="DB167" s="197"/>
      <c r="DC167" s="197"/>
      <c r="DD167" s="197"/>
      <c r="DE167" s="197"/>
      <c r="DF167" s="197"/>
      <c r="DG167" s="197"/>
      <c r="DH167" s="197"/>
      <c r="DI167" s="197"/>
      <c r="DJ167" s="197"/>
      <c r="DK167" s="235"/>
      <c r="DM167" s="210"/>
      <c r="ED167" s="215"/>
    </row>
    <row r="168" spans="25:134" ht="1.5" customHeight="1">
      <c r="Y168" s="215"/>
      <c r="AT168" s="215"/>
      <c r="BO168" s="215"/>
      <c r="CF168" s="210"/>
      <c r="CH168" s="234"/>
      <c r="CI168" s="197"/>
      <c r="CJ168" s="197"/>
      <c r="CK168" s="197"/>
      <c r="CL168" s="197"/>
      <c r="CM168" s="197"/>
      <c r="CN168" s="197"/>
      <c r="CO168" s="197"/>
      <c r="CP168" s="197"/>
      <c r="CQ168" s="197"/>
      <c r="CR168" s="197"/>
      <c r="CS168" s="280"/>
      <c r="CT168" s="281"/>
      <c r="CU168" s="281"/>
      <c r="CV168" s="282"/>
      <c r="CW168" s="281"/>
      <c r="CX168" s="281"/>
      <c r="CY168" s="281"/>
      <c r="CZ168" s="225"/>
      <c r="DA168" s="197"/>
      <c r="DB168" s="197"/>
      <c r="DC168" s="197"/>
      <c r="DD168" s="197"/>
      <c r="DE168" s="197"/>
      <c r="DF168" s="197"/>
      <c r="DG168" s="197"/>
      <c r="DH168" s="197"/>
      <c r="DI168" s="197"/>
      <c r="DJ168" s="197"/>
      <c r="DK168" s="235"/>
      <c r="DM168" s="210"/>
      <c r="ED168" s="215"/>
    </row>
    <row r="169" spans="25:134" ht="1.5" customHeight="1">
      <c r="Y169" s="215"/>
      <c r="AT169" s="215"/>
      <c r="BO169" s="215"/>
      <c r="CF169" s="210"/>
      <c r="CH169" s="234"/>
      <c r="CI169" s="197"/>
      <c r="CJ169" s="197"/>
      <c r="CK169" s="197"/>
      <c r="CL169" s="197"/>
      <c r="CM169" s="197"/>
      <c r="CN169" s="197"/>
      <c r="CO169" s="197"/>
      <c r="CP169" s="197"/>
      <c r="CQ169" s="197"/>
      <c r="CR169" s="197"/>
      <c r="CS169" s="280"/>
      <c r="CT169" s="281"/>
      <c r="CU169" s="281"/>
      <c r="CV169" s="282"/>
      <c r="CW169" s="281"/>
      <c r="CX169" s="281"/>
      <c r="CY169" s="281"/>
      <c r="CZ169" s="225"/>
      <c r="DA169" s="197"/>
      <c r="DB169" s="197"/>
      <c r="DC169" s="197"/>
      <c r="DD169" s="197"/>
      <c r="DE169" s="197"/>
      <c r="DF169" s="197"/>
      <c r="DG169" s="197"/>
      <c r="DH169" s="197"/>
      <c r="DI169" s="197"/>
      <c r="DJ169" s="197"/>
      <c r="DK169" s="235"/>
      <c r="DM169" s="210"/>
      <c r="ED169" s="215"/>
    </row>
    <row r="170" spans="25:134" ht="1.5" customHeight="1">
      <c r="Y170" s="215"/>
      <c r="AT170" s="215"/>
      <c r="BO170" s="215"/>
      <c r="CF170" s="210"/>
      <c r="CH170" s="234"/>
      <c r="CI170" s="197"/>
      <c r="CJ170" s="197"/>
      <c r="CK170" s="197"/>
      <c r="CL170" s="197"/>
      <c r="CM170" s="197"/>
      <c r="CN170" s="197"/>
      <c r="CO170" s="197"/>
      <c r="CP170" s="197"/>
      <c r="CQ170" s="197"/>
      <c r="CR170" s="197"/>
      <c r="CS170" s="280"/>
      <c r="CT170" s="281"/>
      <c r="CU170" s="281"/>
      <c r="CV170" s="282"/>
      <c r="CW170" s="281"/>
      <c r="CX170" s="281"/>
      <c r="CY170" s="281"/>
      <c r="CZ170" s="225"/>
      <c r="DA170" s="197"/>
      <c r="DB170" s="197"/>
      <c r="DC170" s="197"/>
      <c r="DD170" s="197"/>
      <c r="DE170" s="197"/>
      <c r="DF170" s="197"/>
      <c r="DG170" s="197"/>
      <c r="DH170" s="197"/>
      <c r="DI170" s="197"/>
      <c r="DJ170" s="197"/>
      <c r="DK170" s="235"/>
      <c r="DM170" s="210"/>
      <c r="ED170" s="215"/>
    </row>
    <row r="171" spans="25:134" ht="1.5" customHeight="1">
      <c r="Y171" s="215"/>
      <c r="AT171" s="215"/>
      <c r="BO171" s="215"/>
      <c r="CF171" s="210"/>
      <c r="CH171" s="234"/>
      <c r="CI171" s="197"/>
      <c r="CJ171" s="197"/>
      <c r="CK171" s="197"/>
      <c r="CL171" s="197"/>
      <c r="CM171" s="197"/>
      <c r="CN171" s="197"/>
      <c r="CO171" s="197"/>
      <c r="CP171" s="197"/>
      <c r="CQ171" s="197"/>
      <c r="CR171" s="197"/>
      <c r="CS171" s="280"/>
      <c r="CT171" s="281"/>
      <c r="CU171" s="281"/>
      <c r="CV171" s="282"/>
      <c r="CW171" s="281"/>
      <c r="CX171" s="281"/>
      <c r="CY171" s="281"/>
      <c r="CZ171" s="225"/>
      <c r="DA171" s="197"/>
      <c r="DB171" s="197"/>
      <c r="DC171" s="197"/>
      <c r="DD171" s="197"/>
      <c r="DE171" s="197"/>
      <c r="DF171" s="197"/>
      <c r="DG171" s="197"/>
      <c r="DH171" s="197"/>
      <c r="DI171" s="197"/>
      <c r="DJ171" s="197"/>
      <c r="DK171" s="235"/>
      <c r="DM171" s="210"/>
      <c r="ED171" s="215"/>
    </row>
    <row r="172" spans="25:134" ht="1.5" customHeight="1">
      <c r="Y172" s="215"/>
      <c r="AT172" s="215"/>
      <c r="BO172" s="215"/>
      <c r="CF172" s="210"/>
      <c r="CH172" s="234"/>
      <c r="CI172" s="197"/>
      <c r="CJ172" s="197"/>
      <c r="CK172" s="197"/>
      <c r="CL172" s="197"/>
      <c r="CM172" s="197"/>
      <c r="CN172" s="197"/>
      <c r="CO172" s="197"/>
      <c r="CP172" s="197"/>
      <c r="CQ172" s="197"/>
      <c r="CR172" s="197"/>
      <c r="CS172" s="280"/>
      <c r="CT172" s="281"/>
      <c r="CU172" s="281"/>
      <c r="CV172" s="282"/>
      <c r="CW172" s="281"/>
      <c r="CX172" s="281"/>
      <c r="CY172" s="281"/>
      <c r="CZ172" s="225"/>
      <c r="DA172" s="197"/>
      <c r="DB172" s="197"/>
      <c r="DC172" s="197"/>
      <c r="DD172" s="197"/>
      <c r="DE172" s="197"/>
      <c r="DF172" s="197"/>
      <c r="DG172" s="197"/>
      <c r="DH172" s="197"/>
      <c r="DI172" s="197"/>
      <c r="DJ172" s="197"/>
      <c r="DK172" s="235"/>
      <c r="DM172" s="210"/>
      <c r="ED172" s="215"/>
    </row>
    <row r="173" spans="25:134" ht="1.5" customHeight="1">
      <c r="Y173" s="215"/>
      <c r="AT173" s="215"/>
      <c r="BO173" s="215"/>
      <c r="CF173" s="210"/>
      <c r="CH173" s="234"/>
      <c r="CI173" s="197"/>
      <c r="CJ173" s="197"/>
      <c r="CK173" s="197"/>
      <c r="CL173" s="197"/>
      <c r="CM173" s="197"/>
      <c r="CN173" s="197"/>
      <c r="CO173" s="197"/>
      <c r="CP173" s="197"/>
      <c r="CQ173" s="197"/>
      <c r="CR173" s="197"/>
      <c r="CS173" s="280"/>
      <c r="CT173" s="281"/>
      <c r="CU173" s="281"/>
      <c r="CV173" s="282"/>
      <c r="CW173" s="281"/>
      <c r="CX173" s="281"/>
      <c r="CY173" s="281"/>
      <c r="CZ173" s="225"/>
      <c r="DA173" s="197"/>
      <c r="DB173" s="197"/>
      <c r="DC173" s="197"/>
      <c r="DD173" s="197"/>
      <c r="DE173" s="197"/>
      <c r="DF173" s="197"/>
      <c r="DG173" s="197"/>
      <c r="DH173" s="197"/>
      <c r="DI173" s="197"/>
      <c r="DJ173" s="197"/>
      <c r="DK173" s="235"/>
      <c r="DM173" s="210"/>
      <c r="ED173" s="215"/>
    </row>
    <row r="174" spans="25:134" ht="1.5" customHeight="1">
      <c r="Y174" s="215"/>
      <c r="AT174" s="215"/>
      <c r="BO174" s="215"/>
      <c r="CF174" s="210"/>
      <c r="CH174" s="234"/>
      <c r="CI174" s="197"/>
      <c r="CJ174" s="197"/>
      <c r="CK174" s="197"/>
      <c r="CL174" s="197"/>
      <c r="CM174" s="197"/>
      <c r="CN174" s="197"/>
      <c r="CO174" s="197"/>
      <c r="CP174" s="197"/>
      <c r="CQ174" s="197"/>
      <c r="CR174" s="197"/>
      <c r="CS174" s="280"/>
      <c r="CT174" s="281"/>
      <c r="CU174" s="281"/>
      <c r="CV174" s="282"/>
      <c r="CW174" s="281"/>
      <c r="CX174" s="281"/>
      <c r="CY174" s="281"/>
      <c r="CZ174" s="225"/>
      <c r="DA174" s="197"/>
      <c r="DB174" s="197"/>
      <c r="DC174" s="197"/>
      <c r="DD174" s="197"/>
      <c r="DE174" s="197"/>
      <c r="DF174" s="197"/>
      <c r="DG174" s="197"/>
      <c r="DH174" s="197"/>
      <c r="DI174" s="197"/>
      <c r="DJ174" s="197"/>
      <c r="DK174" s="235"/>
      <c r="DM174" s="210"/>
      <c r="ED174" s="215"/>
    </row>
    <row r="175" spans="25:134" ht="1.5" customHeight="1">
      <c r="Y175" s="215"/>
      <c r="AT175" s="215"/>
      <c r="BO175" s="215"/>
      <c r="CF175" s="210"/>
      <c r="CH175" s="234"/>
      <c r="CI175" s="197"/>
      <c r="CJ175" s="197"/>
      <c r="CK175" s="197"/>
      <c r="CL175" s="197"/>
      <c r="CM175" s="197"/>
      <c r="CN175" s="197"/>
      <c r="CO175" s="197"/>
      <c r="CP175" s="197"/>
      <c r="CQ175" s="197"/>
      <c r="CR175" s="197"/>
      <c r="CS175" s="280"/>
      <c r="CT175" s="281"/>
      <c r="CU175" s="281"/>
      <c r="CV175" s="282"/>
      <c r="CW175" s="281"/>
      <c r="CX175" s="281"/>
      <c r="CY175" s="281"/>
      <c r="CZ175" s="225"/>
      <c r="DA175" s="197"/>
      <c r="DB175" s="197"/>
      <c r="DC175" s="197"/>
      <c r="DD175" s="197"/>
      <c r="DE175" s="197"/>
      <c r="DF175" s="197"/>
      <c r="DG175" s="197"/>
      <c r="DH175" s="197"/>
      <c r="DI175" s="197"/>
      <c r="DJ175" s="197"/>
      <c r="DK175" s="235"/>
      <c r="DM175" s="210"/>
      <c r="ED175" s="215"/>
    </row>
    <row r="176" spans="25:134" ht="1.5" customHeight="1">
      <c r="Y176" s="215"/>
      <c r="AT176" s="215"/>
      <c r="BO176" s="215"/>
      <c r="CF176" s="210"/>
      <c r="CH176" s="234"/>
      <c r="CI176" s="197"/>
      <c r="CJ176" s="197"/>
      <c r="CK176" s="197"/>
      <c r="CL176" s="197"/>
      <c r="CM176" s="197"/>
      <c r="CN176" s="197"/>
      <c r="CO176" s="197"/>
      <c r="CP176" s="197"/>
      <c r="CQ176" s="197"/>
      <c r="CR176" s="197"/>
      <c r="CS176" s="280"/>
      <c r="CT176" s="281"/>
      <c r="CU176" s="281"/>
      <c r="CV176" s="282"/>
      <c r="CW176" s="281"/>
      <c r="CX176" s="281"/>
      <c r="CY176" s="281"/>
      <c r="CZ176" s="225"/>
      <c r="DA176" s="197"/>
      <c r="DB176" s="197"/>
      <c r="DC176" s="197"/>
      <c r="DD176" s="197"/>
      <c r="DE176" s="197"/>
      <c r="DF176" s="197"/>
      <c r="DG176" s="197"/>
      <c r="DH176" s="197"/>
      <c r="DI176" s="197"/>
      <c r="DJ176" s="197"/>
      <c r="DK176" s="235"/>
      <c r="DM176" s="210"/>
      <c r="ED176" s="215"/>
    </row>
    <row r="177" spans="25:137" ht="1.5" customHeight="1" thickBot="1">
      <c r="Y177" s="215"/>
      <c r="AT177" s="215"/>
      <c r="BL177" s="213"/>
      <c r="BM177" s="213"/>
      <c r="BN177" s="213"/>
      <c r="BO177" s="216"/>
      <c r="BP177" s="213"/>
      <c r="BQ177" s="213"/>
      <c r="BR177" s="213"/>
      <c r="BS177" s="213"/>
      <c r="BT177" s="213"/>
      <c r="BU177" s="213"/>
      <c r="BV177" s="213"/>
      <c r="BW177" s="213"/>
      <c r="BX177" s="213"/>
      <c r="BY177" s="213"/>
      <c r="BZ177" s="213"/>
      <c r="CA177" s="213"/>
      <c r="CB177" s="213"/>
      <c r="CC177" s="213"/>
      <c r="CD177" s="213"/>
      <c r="CE177" s="213"/>
      <c r="CF177" s="218"/>
      <c r="CH177" s="236"/>
      <c r="CI177" s="206"/>
      <c r="CJ177" s="206"/>
      <c r="CK177" s="206"/>
      <c r="CL177" s="206"/>
      <c r="CM177" s="206"/>
      <c r="CN177" s="206"/>
      <c r="CO177" s="206"/>
      <c r="CP177" s="206"/>
      <c r="CQ177" s="206"/>
      <c r="CR177" s="206"/>
      <c r="CS177" s="283"/>
      <c r="CT177" s="284"/>
      <c r="CU177" s="284"/>
      <c r="CV177" s="285"/>
      <c r="CW177" s="284"/>
      <c r="CX177" s="284"/>
      <c r="CY177" s="284"/>
      <c r="CZ177" s="226"/>
      <c r="DA177" s="206"/>
      <c r="DB177" s="206"/>
      <c r="DC177" s="206"/>
      <c r="DD177" s="206"/>
      <c r="DE177" s="206"/>
      <c r="DF177" s="206"/>
      <c r="DG177" s="206"/>
      <c r="DH177" s="206"/>
      <c r="DI177" s="206"/>
      <c r="DJ177" s="206"/>
      <c r="DK177" s="237"/>
      <c r="DM177" s="218"/>
      <c r="DN177" s="213"/>
      <c r="DO177" s="213"/>
      <c r="DP177" s="213"/>
      <c r="DQ177" s="213"/>
      <c r="DR177" s="213"/>
      <c r="DS177" s="213"/>
      <c r="DT177" s="213"/>
      <c r="DU177" s="213"/>
      <c r="DV177" s="213"/>
      <c r="DW177" s="213"/>
      <c r="DX177" s="213"/>
      <c r="DY177" s="213"/>
      <c r="DZ177" s="213"/>
      <c r="EA177" s="213"/>
      <c r="EB177" s="213"/>
      <c r="EC177" s="213"/>
      <c r="ED177" s="216"/>
      <c r="EE177" s="213"/>
      <c r="EF177" s="213"/>
      <c r="EG177" s="213"/>
    </row>
    <row r="178" spans="25:117" ht="1.5" customHeight="1" thickTop="1">
      <c r="Y178" s="215"/>
      <c r="AT178" s="215"/>
      <c r="CF178" s="210"/>
      <c r="CV178" s="196"/>
      <c r="DM178" s="210"/>
    </row>
    <row r="179" spans="25:117" ht="1.5" customHeight="1">
      <c r="Y179" s="215"/>
      <c r="AT179" s="215"/>
      <c r="CF179" s="210"/>
      <c r="CV179" s="196"/>
      <c r="DM179" s="210"/>
    </row>
    <row r="180" spans="25:117" ht="1.5" customHeight="1">
      <c r="Y180" s="215"/>
      <c r="AT180" s="215"/>
      <c r="CF180" s="210"/>
      <c r="CV180" s="196"/>
      <c r="DM180" s="210"/>
    </row>
    <row r="181" spans="25:117" ht="1.5" customHeight="1">
      <c r="Y181" s="215"/>
      <c r="AT181" s="215"/>
      <c r="CF181" s="210"/>
      <c r="CV181" s="196"/>
      <c r="DM181" s="210"/>
    </row>
    <row r="182" spans="25:117" ht="1.5" customHeight="1">
      <c r="Y182" s="215"/>
      <c r="AT182" s="215"/>
      <c r="CF182" s="210"/>
      <c r="CV182" s="196"/>
      <c r="DM182" s="210"/>
    </row>
    <row r="183" spans="25:117" ht="1.5" customHeight="1">
      <c r="Y183" s="215"/>
      <c r="AT183" s="215"/>
      <c r="CF183" s="210"/>
      <c r="CV183" s="196"/>
      <c r="DM183" s="210"/>
    </row>
    <row r="184" spans="25:117" ht="1.5" customHeight="1">
      <c r="Y184" s="215"/>
      <c r="AT184" s="215"/>
      <c r="CF184" s="210"/>
      <c r="CV184" s="196"/>
      <c r="DM184" s="210"/>
    </row>
    <row r="185" spans="25:117" ht="1.5" customHeight="1">
      <c r="Y185" s="215"/>
      <c r="AT185" s="215"/>
      <c r="CF185" s="210"/>
      <c r="CV185" s="196"/>
      <c r="DM185" s="210"/>
    </row>
    <row r="186" spans="25:117" ht="1.5" customHeight="1">
      <c r="Y186" s="215"/>
      <c r="AT186" s="215"/>
      <c r="CF186" s="210"/>
      <c r="CV186" s="196"/>
      <c r="DM186" s="210"/>
    </row>
    <row r="187" spans="25:117" ht="1.5" customHeight="1">
      <c r="Y187" s="215"/>
      <c r="AT187" s="215"/>
      <c r="CF187" s="210"/>
      <c r="CV187" s="196"/>
      <c r="DM187" s="210"/>
    </row>
    <row r="188" spans="25:117" ht="1.5" customHeight="1">
      <c r="Y188" s="215"/>
      <c r="AT188" s="215"/>
      <c r="CF188" s="210"/>
      <c r="CV188" s="196"/>
      <c r="DM188" s="210"/>
    </row>
    <row r="189" spans="25:117" ht="1.5" customHeight="1">
      <c r="Y189" s="215"/>
      <c r="AT189" s="215"/>
      <c r="CF189" s="210"/>
      <c r="CV189" s="196"/>
      <c r="DM189" s="210"/>
    </row>
    <row r="190" spans="25:117" ht="1.5" customHeight="1">
      <c r="Y190" s="215"/>
      <c r="AT190" s="215"/>
      <c r="CF190" s="210"/>
      <c r="CV190" s="196"/>
      <c r="DM190" s="210"/>
    </row>
    <row r="191" spans="25:117" ht="1.5" customHeight="1">
      <c r="Y191" s="215"/>
      <c r="AT191" s="215"/>
      <c r="CF191" s="210"/>
      <c r="CV191" s="196"/>
      <c r="DM191" s="210"/>
    </row>
    <row r="192" spans="25:117" ht="1.5" customHeight="1">
      <c r="Y192" s="215"/>
      <c r="AT192" s="215"/>
      <c r="CF192" s="210"/>
      <c r="CV192" s="196"/>
      <c r="DM192" s="210"/>
    </row>
    <row r="193" spans="25:117" ht="1.5" customHeight="1">
      <c r="Y193" s="215"/>
      <c r="AT193" s="215"/>
      <c r="CF193" s="210"/>
      <c r="CV193" s="196"/>
      <c r="DM193" s="210"/>
    </row>
    <row r="194" spans="25:117" ht="1.5" customHeight="1">
      <c r="Y194" s="215"/>
      <c r="AT194" s="215"/>
      <c r="CF194" s="210"/>
      <c r="CV194" s="196"/>
      <c r="DM194" s="210"/>
    </row>
    <row r="195" spans="25:117" ht="1.5" customHeight="1">
      <c r="Y195" s="215"/>
      <c r="AT195" s="215"/>
      <c r="CF195" s="210"/>
      <c r="CV195" s="196"/>
      <c r="DM195" s="210"/>
    </row>
    <row r="196" spans="25:117" ht="1.5" customHeight="1">
      <c r="Y196" s="215"/>
      <c r="AT196" s="215"/>
      <c r="CF196" s="210"/>
      <c r="CV196" s="196"/>
      <c r="DM196" s="210"/>
    </row>
    <row r="197" spans="25:117" ht="1.5" customHeight="1">
      <c r="Y197" s="215"/>
      <c r="AT197" s="215"/>
      <c r="CF197" s="210"/>
      <c r="CV197" s="196"/>
      <c r="DM197" s="210"/>
    </row>
    <row r="198" spans="25:117" ht="1.5" customHeight="1" thickBot="1">
      <c r="Y198" s="215"/>
      <c r="AQ198" s="213"/>
      <c r="AR198" s="213"/>
      <c r="AS198" s="213"/>
      <c r="AT198" s="216"/>
      <c r="AU198" s="213"/>
      <c r="AV198" s="213"/>
      <c r="AW198" s="213"/>
      <c r="AX198" s="213"/>
      <c r="AY198" s="213"/>
      <c r="AZ198" s="213"/>
      <c r="BA198" s="213"/>
      <c r="BB198" s="213"/>
      <c r="BC198" s="213"/>
      <c r="BD198" s="213"/>
      <c r="BE198" s="213"/>
      <c r="BF198" s="213"/>
      <c r="BG198" s="213"/>
      <c r="BH198" s="213"/>
      <c r="BI198" s="213"/>
      <c r="BJ198" s="213"/>
      <c r="BK198" s="213"/>
      <c r="BL198" s="213"/>
      <c r="BM198" s="213"/>
      <c r="BN198" s="213"/>
      <c r="BO198" s="213"/>
      <c r="BP198" s="213"/>
      <c r="BQ198" s="213"/>
      <c r="BR198" s="213"/>
      <c r="BS198" s="213"/>
      <c r="BT198" s="213"/>
      <c r="BU198" s="213"/>
      <c r="BV198" s="213"/>
      <c r="BW198" s="213"/>
      <c r="BX198" s="213"/>
      <c r="BY198" s="213"/>
      <c r="BZ198" s="213"/>
      <c r="CA198" s="213"/>
      <c r="CB198" s="213"/>
      <c r="CC198" s="213"/>
      <c r="CD198" s="213"/>
      <c r="CE198" s="213"/>
      <c r="CF198" s="218"/>
      <c r="CV198" s="196"/>
      <c r="DM198" s="210"/>
    </row>
    <row r="199" spans="25:137" ht="1.5" customHeight="1" thickTop="1">
      <c r="Y199" s="215"/>
      <c r="CF199" s="210"/>
      <c r="CH199" s="286"/>
      <c r="CI199" s="287"/>
      <c r="CJ199" s="287"/>
      <c r="CK199" s="287"/>
      <c r="CL199" s="287"/>
      <c r="CM199" s="287"/>
      <c r="CN199" s="287"/>
      <c r="CO199" s="287"/>
      <c r="CP199" s="287"/>
      <c r="CQ199" s="287"/>
      <c r="CR199" s="288"/>
      <c r="CV199" s="196"/>
      <c r="DA199" s="286"/>
      <c r="DB199" s="287"/>
      <c r="DC199" s="287"/>
      <c r="DD199" s="287"/>
      <c r="DE199" s="287"/>
      <c r="DF199" s="287"/>
      <c r="DG199" s="287"/>
      <c r="DH199" s="287"/>
      <c r="DI199" s="287"/>
      <c r="DJ199" s="287"/>
      <c r="DK199" s="288"/>
      <c r="DM199" s="217"/>
      <c r="DN199" s="212"/>
      <c r="DO199" s="212"/>
      <c r="DP199" s="212"/>
      <c r="DQ199" s="212"/>
      <c r="DR199" s="212"/>
      <c r="DS199" s="212"/>
      <c r="DT199" s="212"/>
      <c r="DU199" s="212"/>
      <c r="DV199" s="212"/>
      <c r="DW199" s="212"/>
      <c r="DX199" s="212"/>
      <c r="DY199" s="212"/>
      <c r="DZ199" s="212"/>
      <c r="EA199" s="212"/>
      <c r="EB199" s="212"/>
      <c r="EC199" s="212"/>
      <c r="ED199" s="214"/>
      <c r="EE199" s="212"/>
      <c r="EF199" s="212"/>
      <c r="EG199" s="212"/>
    </row>
    <row r="200" spans="25:134" ht="1.5" customHeight="1">
      <c r="Y200" s="215"/>
      <c r="CF200" s="210"/>
      <c r="CH200" s="289"/>
      <c r="CI200" s="290"/>
      <c r="CJ200" s="290"/>
      <c r="CK200" s="290"/>
      <c r="CL200" s="290"/>
      <c r="CM200" s="290"/>
      <c r="CN200" s="290"/>
      <c r="CO200" s="290"/>
      <c r="CP200" s="290"/>
      <c r="CQ200" s="290"/>
      <c r="CR200" s="291"/>
      <c r="CV200" s="196"/>
      <c r="DA200" s="289"/>
      <c r="DB200" s="290"/>
      <c r="DC200" s="290"/>
      <c r="DD200" s="290"/>
      <c r="DE200" s="290"/>
      <c r="DF200" s="290"/>
      <c r="DG200" s="290"/>
      <c r="DH200" s="290"/>
      <c r="DI200" s="290"/>
      <c r="DJ200" s="290"/>
      <c r="DK200" s="291"/>
      <c r="DM200" s="210"/>
      <c r="ED200" s="215"/>
    </row>
    <row r="201" spans="25:134" ht="1.5" customHeight="1">
      <c r="Y201" s="215"/>
      <c r="CF201" s="210"/>
      <c r="CH201" s="289"/>
      <c r="CI201" s="290"/>
      <c r="CJ201" s="290"/>
      <c r="CK201" s="290"/>
      <c r="CL201" s="290"/>
      <c r="CM201" s="290"/>
      <c r="CN201" s="290"/>
      <c r="CO201" s="290"/>
      <c r="CP201" s="290"/>
      <c r="CQ201" s="290"/>
      <c r="CR201" s="291"/>
      <c r="CV201" s="196"/>
      <c r="DA201" s="289"/>
      <c r="DB201" s="290"/>
      <c r="DC201" s="290"/>
      <c r="DD201" s="290"/>
      <c r="DE201" s="290"/>
      <c r="DF201" s="290"/>
      <c r="DG201" s="290"/>
      <c r="DH201" s="290"/>
      <c r="DI201" s="290"/>
      <c r="DJ201" s="290"/>
      <c r="DK201" s="291"/>
      <c r="DM201" s="210"/>
      <c r="ED201" s="215"/>
    </row>
    <row r="202" spans="25:134" ht="1.5" customHeight="1">
      <c r="Y202" s="215"/>
      <c r="CF202" s="210"/>
      <c r="CH202" s="289"/>
      <c r="CI202" s="290"/>
      <c r="CJ202" s="290"/>
      <c r="CK202" s="290"/>
      <c r="CL202" s="290"/>
      <c r="CM202" s="290"/>
      <c r="CN202" s="290"/>
      <c r="CO202" s="290"/>
      <c r="CP202" s="290"/>
      <c r="CQ202" s="290"/>
      <c r="CR202" s="291"/>
      <c r="CV202" s="196"/>
      <c r="DA202" s="289"/>
      <c r="DB202" s="290"/>
      <c r="DC202" s="290"/>
      <c r="DD202" s="290"/>
      <c r="DE202" s="290"/>
      <c r="DF202" s="290"/>
      <c r="DG202" s="290"/>
      <c r="DH202" s="290"/>
      <c r="DI202" s="290"/>
      <c r="DJ202" s="290"/>
      <c r="DK202" s="291"/>
      <c r="DM202" s="210"/>
      <c r="ED202" s="215"/>
    </row>
    <row r="203" spans="25:134" ht="1.5" customHeight="1">
      <c r="Y203" s="215"/>
      <c r="CF203" s="210"/>
      <c r="CH203" s="289"/>
      <c r="CI203" s="290"/>
      <c r="CJ203" s="290"/>
      <c r="CK203" s="290"/>
      <c r="CL203" s="290"/>
      <c r="CM203" s="290"/>
      <c r="CN203" s="290"/>
      <c r="CO203" s="290"/>
      <c r="CP203" s="290"/>
      <c r="CQ203" s="290"/>
      <c r="CR203" s="291"/>
      <c r="CV203" s="196"/>
      <c r="DA203" s="289"/>
      <c r="DB203" s="290"/>
      <c r="DC203" s="290"/>
      <c r="DD203" s="290"/>
      <c r="DE203" s="290"/>
      <c r="DF203" s="290"/>
      <c r="DG203" s="290"/>
      <c r="DH203" s="290"/>
      <c r="DI203" s="290"/>
      <c r="DJ203" s="290"/>
      <c r="DK203" s="291"/>
      <c r="DM203" s="210"/>
      <c r="ED203" s="215"/>
    </row>
    <row r="204" spans="25:134" ht="1.5" customHeight="1">
      <c r="Y204" s="215"/>
      <c r="CF204" s="210"/>
      <c r="CH204" s="289"/>
      <c r="CI204" s="290"/>
      <c r="CJ204" s="290"/>
      <c r="CK204" s="290"/>
      <c r="CL204" s="290"/>
      <c r="CM204" s="290"/>
      <c r="CN204" s="290"/>
      <c r="CO204" s="290"/>
      <c r="CP204" s="290"/>
      <c r="CQ204" s="290"/>
      <c r="CR204" s="291"/>
      <c r="CV204" s="196"/>
      <c r="DA204" s="289"/>
      <c r="DB204" s="290"/>
      <c r="DC204" s="290"/>
      <c r="DD204" s="290"/>
      <c r="DE204" s="290"/>
      <c r="DF204" s="290"/>
      <c r="DG204" s="290"/>
      <c r="DH204" s="290"/>
      <c r="DI204" s="290"/>
      <c r="DJ204" s="290"/>
      <c r="DK204" s="291"/>
      <c r="DM204" s="210"/>
      <c r="ED204" s="215"/>
    </row>
    <row r="205" spans="25:134" ht="1.5" customHeight="1">
      <c r="Y205" s="215"/>
      <c r="CF205" s="210"/>
      <c r="CH205" s="289"/>
      <c r="CI205" s="290"/>
      <c r="CJ205" s="290"/>
      <c r="CK205" s="290"/>
      <c r="CL205" s="290"/>
      <c r="CM205" s="290"/>
      <c r="CN205" s="290"/>
      <c r="CO205" s="290"/>
      <c r="CP205" s="290"/>
      <c r="CQ205" s="290"/>
      <c r="CR205" s="291"/>
      <c r="CV205" s="196"/>
      <c r="DA205" s="289"/>
      <c r="DB205" s="290"/>
      <c r="DC205" s="290"/>
      <c r="DD205" s="290"/>
      <c r="DE205" s="290"/>
      <c r="DF205" s="290"/>
      <c r="DG205" s="290"/>
      <c r="DH205" s="290"/>
      <c r="DI205" s="290"/>
      <c r="DJ205" s="290"/>
      <c r="DK205" s="291"/>
      <c r="DM205" s="210"/>
      <c r="ED205" s="215"/>
    </row>
    <row r="206" spans="25:134" ht="1.5" customHeight="1">
      <c r="Y206" s="215"/>
      <c r="CF206" s="210"/>
      <c r="CH206" s="289"/>
      <c r="CI206" s="290"/>
      <c r="CJ206" s="290"/>
      <c r="CK206" s="290"/>
      <c r="CL206" s="290"/>
      <c r="CM206" s="290"/>
      <c r="CN206" s="290"/>
      <c r="CO206" s="290"/>
      <c r="CP206" s="290"/>
      <c r="CQ206" s="290"/>
      <c r="CR206" s="291"/>
      <c r="CV206" s="196"/>
      <c r="DA206" s="289"/>
      <c r="DB206" s="290"/>
      <c r="DC206" s="290"/>
      <c r="DD206" s="290"/>
      <c r="DE206" s="290"/>
      <c r="DF206" s="290"/>
      <c r="DG206" s="290"/>
      <c r="DH206" s="290"/>
      <c r="DI206" s="290"/>
      <c r="DJ206" s="290"/>
      <c r="DK206" s="291"/>
      <c r="DM206" s="210"/>
      <c r="DV206" s="259">
        <v>16</v>
      </c>
      <c r="DW206" s="260"/>
      <c r="DX206" s="260"/>
      <c r="DY206" s="260"/>
      <c r="DZ206" s="260"/>
      <c r="EA206" s="260"/>
      <c r="EB206" s="260"/>
      <c r="EC206" s="260"/>
      <c r="ED206" s="215"/>
    </row>
    <row r="207" spans="25:134" ht="1.5" customHeight="1">
      <c r="Y207" s="215"/>
      <c r="CF207" s="210"/>
      <c r="CH207" s="289"/>
      <c r="CI207" s="290"/>
      <c r="CJ207" s="290"/>
      <c r="CK207" s="290"/>
      <c r="CL207" s="290"/>
      <c r="CM207" s="290"/>
      <c r="CN207" s="290"/>
      <c r="CO207" s="290"/>
      <c r="CP207" s="290"/>
      <c r="CQ207" s="290"/>
      <c r="CR207" s="291"/>
      <c r="CV207" s="196"/>
      <c r="DA207" s="289"/>
      <c r="DB207" s="290"/>
      <c r="DC207" s="290"/>
      <c r="DD207" s="290"/>
      <c r="DE207" s="290"/>
      <c r="DF207" s="290"/>
      <c r="DG207" s="290"/>
      <c r="DH207" s="290"/>
      <c r="DI207" s="290"/>
      <c r="DJ207" s="290"/>
      <c r="DK207" s="291"/>
      <c r="DM207" s="210"/>
      <c r="DV207" s="260"/>
      <c r="DW207" s="260"/>
      <c r="DX207" s="260"/>
      <c r="DY207" s="260"/>
      <c r="DZ207" s="260"/>
      <c r="EA207" s="260"/>
      <c r="EB207" s="260"/>
      <c r="EC207" s="260"/>
      <c r="ED207" s="215"/>
    </row>
    <row r="208" spans="25:134" ht="1.5" customHeight="1">
      <c r="Y208" s="215"/>
      <c r="CF208" s="210"/>
      <c r="CH208" s="289"/>
      <c r="CI208" s="290"/>
      <c r="CJ208" s="290"/>
      <c r="CK208" s="290"/>
      <c r="CL208" s="290"/>
      <c r="CM208" s="290"/>
      <c r="CN208" s="290"/>
      <c r="CO208" s="290"/>
      <c r="CP208" s="290"/>
      <c r="CQ208" s="290"/>
      <c r="CR208" s="291"/>
      <c r="CV208" s="196"/>
      <c r="DA208" s="289"/>
      <c r="DB208" s="290"/>
      <c r="DC208" s="290"/>
      <c r="DD208" s="290"/>
      <c r="DE208" s="290"/>
      <c r="DF208" s="290"/>
      <c r="DG208" s="290"/>
      <c r="DH208" s="290"/>
      <c r="DI208" s="290"/>
      <c r="DJ208" s="290"/>
      <c r="DK208" s="291"/>
      <c r="DM208" s="210"/>
      <c r="DV208" s="260"/>
      <c r="DW208" s="260"/>
      <c r="DX208" s="260"/>
      <c r="DY208" s="260"/>
      <c r="DZ208" s="260"/>
      <c r="EA208" s="260"/>
      <c r="EB208" s="260"/>
      <c r="EC208" s="260"/>
      <c r="ED208" s="215"/>
    </row>
    <row r="209" spans="25:134" ht="1.5" customHeight="1">
      <c r="Y209" s="215"/>
      <c r="CF209" s="210"/>
      <c r="CH209" s="289"/>
      <c r="CI209" s="290"/>
      <c r="CJ209" s="290"/>
      <c r="CK209" s="290"/>
      <c r="CL209" s="290"/>
      <c r="CM209" s="290"/>
      <c r="CN209" s="290"/>
      <c r="CO209" s="290"/>
      <c r="CP209" s="290"/>
      <c r="CQ209" s="290"/>
      <c r="CR209" s="291"/>
      <c r="CV209" s="196"/>
      <c r="DA209" s="289"/>
      <c r="DB209" s="290"/>
      <c r="DC209" s="290"/>
      <c r="DD209" s="290"/>
      <c r="DE209" s="290"/>
      <c r="DF209" s="290"/>
      <c r="DG209" s="290"/>
      <c r="DH209" s="290"/>
      <c r="DI209" s="290"/>
      <c r="DJ209" s="290"/>
      <c r="DK209" s="291"/>
      <c r="DM209" s="210"/>
      <c r="DV209" s="260"/>
      <c r="DW209" s="260"/>
      <c r="DX209" s="260"/>
      <c r="DY209" s="260"/>
      <c r="DZ209" s="260"/>
      <c r="EA209" s="260"/>
      <c r="EB209" s="260"/>
      <c r="EC209" s="260"/>
      <c r="ED209" s="215"/>
    </row>
    <row r="210" spans="25:134" ht="1.5" customHeight="1">
      <c r="Y210" s="215"/>
      <c r="CF210" s="210"/>
      <c r="CH210" s="289"/>
      <c r="CI210" s="290"/>
      <c r="CJ210" s="290"/>
      <c r="CK210" s="290"/>
      <c r="CL210" s="290"/>
      <c r="CM210" s="290"/>
      <c r="CN210" s="290"/>
      <c r="CO210" s="290"/>
      <c r="CP210" s="290"/>
      <c r="CQ210" s="290"/>
      <c r="CR210" s="291"/>
      <c r="CV210" s="196"/>
      <c r="DA210" s="289"/>
      <c r="DB210" s="290"/>
      <c r="DC210" s="290"/>
      <c r="DD210" s="290"/>
      <c r="DE210" s="290"/>
      <c r="DF210" s="290"/>
      <c r="DG210" s="290"/>
      <c r="DH210" s="290"/>
      <c r="DI210" s="290"/>
      <c r="DJ210" s="290"/>
      <c r="DK210" s="291"/>
      <c r="DM210" s="210"/>
      <c r="DV210" s="260"/>
      <c r="DW210" s="260"/>
      <c r="DX210" s="260"/>
      <c r="DY210" s="260"/>
      <c r="DZ210" s="260"/>
      <c r="EA210" s="260"/>
      <c r="EB210" s="260"/>
      <c r="EC210" s="260"/>
      <c r="ED210" s="215"/>
    </row>
    <row r="211" spans="25:134" ht="1.5" customHeight="1">
      <c r="Y211" s="215"/>
      <c r="CF211" s="210"/>
      <c r="CH211" s="289"/>
      <c r="CI211" s="290"/>
      <c r="CJ211" s="290"/>
      <c r="CK211" s="290"/>
      <c r="CL211" s="290"/>
      <c r="CM211" s="290"/>
      <c r="CN211" s="290"/>
      <c r="CO211" s="290"/>
      <c r="CP211" s="290"/>
      <c r="CQ211" s="290"/>
      <c r="CR211" s="291"/>
      <c r="CV211" s="196"/>
      <c r="DA211" s="289"/>
      <c r="DB211" s="290"/>
      <c r="DC211" s="290"/>
      <c r="DD211" s="290"/>
      <c r="DE211" s="290"/>
      <c r="DF211" s="290"/>
      <c r="DG211" s="290"/>
      <c r="DH211" s="290"/>
      <c r="DI211" s="290"/>
      <c r="DJ211" s="290"/>
      <c r="DK211" s="291"/>
      <c r="DM211" s="210"/>
      <c r="DV211" s="260"/>
      <c r="DW211" s="260"/>
      <c r="DX211" s="260"/>
      <c r="DY211" s="260"/>
      <c r="DZ211" s="260"/>
      <c r="EA211" s="260"/>
      <c r="EB211" s="260"/>
      <c r="EC211" s="260"/>
      <c r="ED211" s="215"/>
    </row>
    <row r="212" spans="25:134" ht="1.5" customHeight="1">
      <c r="Y212" s="215"/>
      <c r="CF212" s="210"/>
      <c r="CH212" s="289"/>
      <c r="CI212" s="290"/>
      <c r="CJ212" s="290"/>
      <c r="CK212" s="290"/>
      <c r="CL212" s="290"/>
      <c r="CM212" s="290"/>
      <c r="CN212" s="290"/>
      <c r="CO212" s="290"/>
      <c r="CP212" s="290"/>
      <c r="CQ212" s="290"/>
      <c r="CR212" s="291"/>
      <c r="CV212" s="196"/>
      <c r="DA212" s="289"/>
      <c r="DB212" s="290"/>
      <c r="DC212" s="290"/>
      <c r="DD212" s="290"/>
      <c r="DE212" s="290"/>
      <c r="DF212" s="290"/>
      <c r="DG212" s="290"/>
      <c r="DH212" s="290"/>
      <c r="DI212" s="290"/>
      <c r="DJ212" s="290"/>
      <c r="DK212" s="291"/>
      <c r="DM212" s="210"/>
      <c r="DV212" s="260"/>
      <c r="DW212" s="260"/>
      <c r="DX212" s="260"/>
      <c r="DY212" s="260"/>
      <c r="DZ212" s="260"/>
      <c r="EA212" s="260"/>
      <c r="EB212" s="260"/>
      <c r="EC212" s="260"/>
      <c r="ED212" s="215"/>
    </row>
    <row r="213" spans="25:134" ht="1.5" customHeight="1">
      <c r="Y213" s="215"/>
      <c r="CF213" s="210"/>
      <c r="CH213" s="289"/>
      <c r="CI213" s="290"/>
      <c r="CJ213" s="290"/>
      <c r="CK213" s="290"/>
      <c r="CL213" s="290"/>
      <c r="CM213" s="290"/>
      <c r="CN213" s="290"/>
      <c r="CO213" s="290"/>
      <c r="CP213" s="290"/>
      <c r="CQ213" s="290"/>
      <c r="CR213" s="291"/>
      <c r="CV213" s="196"/>
      <c r="DA213" s="289"/>
      <c r="DB213" s="290"/>
      <c r="DC213" s="290"/>
      <c r="DD213" s="290"/>
      <c r="DE213" s="290"/>
      <c r="DF213" s="290"/>
      <c r="DG213" s="290"/>
      <c r="DH213" s="290"/>
      <c r="DI213" s="290"/>
      <c r="DJ213" s="290"/>
      <c r="DK213" s="291"/>
      <c r="DM213" s="210"/>
      <c r="DV213" s="260"/>
      <c r="DW213" s="260"/>
      <c r="DX213" s="260"/>
      <c r="DY213" s="260"/>
      <c r="DZ213" s="260"/>
      <c r="EA213" s="260"/>
      <c r="EB213" s="260"/>
      <c r="EC213" s="260"/>
      <c r="ED213" s="215"/>
    </row>
    <row r="214" spans="25:134" ht="1.5" customHeight="1">
      <c r="Y214" s="215"/>
      <c r="CF214" s="210"/>
      <c r="CH214" s="289"/>
      <c r="CI214" s="290"/>
      <c r="CJ214" s="290"/>
      <c r="CK214" s="290"/>
      <c r="CL214" s="290"/>
      <c r="CM214" s="290"/>
      <c r="CN214" s="290"/>
      <c r="CO214" s="290"/>
      <c r="CP214" s="290"/>
      <c r="CQ214" s="290"/>
      <c r="CR214" s="291"/>
      <c r="CV214" s="196"/>
      <c r="DA214" s="289"/>
      <c r="DB214" s="290"/>
      <c r="DC214" s="290"/>
      <c r="DD214" s="290"/>
      <c r="DE214" s="290"/>
      <c r="DF214" s="290"/>
      <c r="DG214" s="290"/>
      <c r="DH214" s="290"/>
      <c r="DI214" s="290"/>
      <c r="DJ214" s="290"/>
      <c r="DK214" s="291"/>
      <c r="DM214" s="210"/>
      <c r="DV214" s="260"/>
      <c r="DW214" s="260"/>
      <c r="DX214" s="260"/>
      <c r="DY214" s="260"/>
      <c r="DZ214" s="260"/>
      <c r="EA214" s="260"/>
      <c r="EB214" s="260"/>
      <c r="EC214" s="260"/>
      <c r="ED214" s="215"/>
    </row>
    <row r="215" spans="25:134" ht="1.5" customHeight="1">
      <c r="Y215" s="215"/>
      <c r="CF215" s="210"/>
      <c r="CH215" s="289"/>
      <c r="CI215" s="290"/>
      <c r="CJ215" s="290"/>
      <c r="CK215" s="290"/>
      <c r="CL215" s="290"/>
      <c r="CM215" s="290"/>
      <c r="CN215" s="290"/>
      <c r="CO215" s="290"/>
      <c r="CP215" s="290"/>
      <c r="CQ215" s="290"/>
      <c r="CR215" s="291"/>
      <c r="CV215" s="196"/>
      <c r="DA215" s="289"/>
      <c r="DB215" s="290"/>
      <c r="DC215" s="290"/>
      <c r="DD215" s="290"/>
      <c r="DE215" s="290"/>
      <c r="DF215" s="290"/>
      <c r="DG215" s="290"/>
      <c r="DH215" s="290"/>
      <c r="DI215" s="290"/>
      <c r="DJ215" s="290"/>
      <c r="DK215" s="291"/>
      <c r="DM215" s="210"/>
      <c r="DV215" s="260"/>
      <c r="DW215" s="260"/>
      <c r="DX215" s="260"/>
      <c r="DY215" s="260"/>
      <c r="DZ215" s="260"/>
      <c r="EA215" s="260"/>
      <c r="EB215" s="260"/>
      <c r="EC215" s="260"/>
      <c r="ED215" s="215"/>
    </row>
    <row r="216" spans="25:134" ht="1.5" customHeight="1">
      <c r="Y216" s="215"/>
      <c r="CF216" s="210"/>
      <c r="CH216" s="289"/>
      <c r="CI216" s="290"/>
      <c r="CJ216" s="290"/>
      <c r="CK216" s="290"/>
      <c r="CL216" s="290"/>
      <c r="CM216" s="290"/>
      <c r="CN216" s="290"/>
      <c r="CO216" s="290"/>
      <c r="CP216" s="290"/>
      <c r="CQ216" s="290"/>
      <c r="CR216" s="291"/>
      <c r="CV216" s="196"/>
      <c r="DA216" s="289"/>
      <c r="DB216" s="290"/>
      <c r="DC216" s="290"/>
      <c r="DD216" s="290"/>
      <c r="DE216" s="290"/>
      <c r="DF216" s="290"/>
      <c r="DG216" s="290"/>
      <c r="DH216" s="290"/>
      <c r="DI216" s="290"/>
      <c r="DJ216" s="290"/>
      <c r="DK216" s="291"/>
      <c r="DM216" s="210"/>
      <c r="DV216" s="260"/>
      <c r="DW216" s="260"/>
      <c r="DX216" s="260"/>
      <c r="DY216" s="260"/>
      <c r="DZ216" s="260"/>
      <c r="EA216" s="260"/>
      <c r="EB216" s="260"/>
      <c r="EC216" s="260"/>
      <c r="ED216" s="215"/>
    </row>
    <row r="217" spans="25:134" ht="1.5" customHeight="1">
      <c r="Y217" s="215"/>
      <c r="CF217" s="210"/>
      <c r="CH217" s="289"/>
      <c r="CI217" s="290"/>
      <c r="CJ217" s="290"/>
      <c r="CK217" s="290"/>
      <c r="CL217" s="290"/>
      <c r="CM217" s="290"/>
      <c r="CN217" s="290"/>
      <c r="CO217" s="290"/>
      <c r="CP217" s="290"/>
      <c r="CQ217" s="290"/>
      <c r="CR217" s="291"/>
      <c r="CV217" s="196"/>
      <c r="DA217" s="289"/>
      <c r="DB217" s="290"/>
      <c r="DC217" s="290"/>
      <c r="DD217" s="290"/>
      <c r="DE217" s="290"/>
      <c r="DF217" s="290"/>
      <c r="DG217" s="290"/>
      <c r="DH217" s="290"/>
      <c r="DI217" s="290"/>
      <c r="DJ217" s="290"/>
      <c r="DK217" s="291"/>
      <c r="DM217" s="210"/>
      <c r="DV217" s="260"/>
      <c r="DW217" s="260"/>
      <c r="DX217" s="260"/>
      <c r="DY217" s="260"/>
      <c r="DZ217" s="260"/>
      <c r="EA217" s="260"/>
      <c r="EB217" s="260"/>
      <c r="EC217" s="260"/>
      <c r="ED217" s="215"/>
    </row>
    <row r="218" spans="25:134" ht="1.5" customHeight="1">
      <c r="Y218" s="215"/>
      <c r="CF218" s="210"/>
      <c r="CH218" s="289"/>
      <c r="CI218" s="290"/>
      <c r="CJ218" s="290"/>
      <c r="CK218" s="290"/>
      <c r="CL218" s="290"/>
      <c r="CM218" s="290"/>
      <c r="CN218" s="290"/>
      <c r="CO218" s="290"/>
      <c r="CP218" s="290"/>
      <c r="CQ218" s="290"/>
      <c r="CR218" s="291"/>
      <c r="CV218" s="196"/>
      <c r="DA218" s="289"/>
      <c r="DB218" s="290"/>
      <c r="DC218" s="290"/>
      <c r="DD218" s="290"/>
      <c r="DE218" s="290"/>
      <c r="DF218" s="290"/>
      <c r="DG218" s="290"/>
      <c r="DH218" s="290"/>
      <c r="DI218" s="290"/>
      <c r="DJ218" s="290"/>
      <c r="DK218" s="291"/>
      <c r="DM218" s="210"/>
      <c r="DV218" s="260"/>
      <c r="DW218" s="260"/>
      <c r="DX218" s="260"/>
      <c r="DY218" s="260"/>
      <c r="DZ218" s="260"/>
      <c r="EA218" s="260"/>
      <c r="EB218" s="260"/>
      <c r="EC218" s="260"/>
      <c r="ED218" s="215"/>
    </row>
    <row r="219" spans="25:134" ht="1.5" customHeight="1">
      <c r="Y219" s="215"/>
      <c r="CF219" s="210"/>
      <c r="CH219" s="289"/>
      <c r="CI219" s="290"/>
      <c r="CJ219" s="290"/>
      <c r="CK219" s="290"/>
      <c r="CL219" s="290"/>
      <c r="CM219" s="290"/>
      <c r="CN219" s="290"/>
      <c r="CO219" s="290"/>
      <c r="CP219" s="290"/>
      <c r="CQ219" s="290"/>
      <c r="CR219" s="291"/>
      <c r="CV219" s="196"/>
      <c r="DA219" s="289"/>
      <c r="DB219" s="290"/>
      <c r="DC219" s="290"/>
      <c r="DD219" s="290"/>
      <c r="DE219" s="290"/>
      <c r="DF219" s="290"/>
      <c r="DG219" s="290"/>
      <c r="DH219" s="290"/>
      <c r="DI219" s="290"/>
      <c r="DJ219" s="290"/>
      <c r="DK219" s="291"/>
      <c r="DM219" s="210"/>
      <c r="DV219" s="260"/>
      <c r="DW219" s="260"/>
      <c r="DX219" s="260"/>
      <c r="DY219" s="260"/>
      <c r="DZ219" s="260"/>
      <c r="EA219" s="260"/>
      <c r="EB219" s="260"/>
      <c r="EC219" s="260"/>
      <c r="ED219" s="215"/>
    </row>
    <row r="220" spans="25:134" ht="1.5" customHeight="1">
      <c r="Y220" s="215"/>
      <c r="CF220" s="210"/>
      <c r="CH220" s="289"/>
      <c r="CI220" s="290"/>
      <c r="CJ220" s="290"/>
      <c r="CK220" s="290"/>
      <c r="CL220" s="290"/>
      <c r="CM220" s="290"/>
      <c r="CN220" s="290"/>
      <c r="CO220" s="290"/>
      <c r="CP220" s="290"/>
      <c r="CQ220" s="290"/>
      <c r="CR220" s="291"/>
      <c r="CV220" s="196"/>
      <c r="DA220" s="289"/>
      <c r="DB220" s="290"/>
      <c r="DC220" s="290"/>
      <c r="DD220" s="290"/>
      <c r="DE220" s="290"/>
      <c r="DF220" s="290"/>
      <c r="DG220" s="290"/>
      <c r="DH220" s="290"/>
      <c r="DI220" s="290"/>
      <c r="DJ220" s="290"/>
      <c r="DK220" s="291"/>
      <c r="DM220" s="210"/>
      <c r="DV220" s="260"/>
      <c r="DW220" s="260"/>
      <c r="DX220" s="260"/>
      <c r="DY220" s="260"/>
      <c r="DZ220" s="260"/>
      <c r="EA220" s="260"/>
      <c r="EB220" s="260"/>
      <c r="EC220" s="260"/>
      <c r="ED220" s="215"/>
    </row>
    <row r="221" spans="25:134" ht="1.5" customHeight="1">
      <c r="Y221" s="215"/>
      <c r="CF221" s="210"/>
      <c r="CH221" s="289"/>
      <c r="CI221" s="290"/>
      <c r="CJ221" s="290"/>
      <c r="CK221" s="290"/>
      <c r="CL221" s="290"/>
      <c r="CM221" s="290"/>
      <c r="CN221" s="290"/>
      <c r="CO221" s="290"/>
      <c r="CP221" s="290"/>
      <c r="CQ221" s="290"/>
      <c r="CR221" s="291"/>
      <c r="CV221" s="196"/>
      <c r="DA221" s="289"/>
      <c r="DB221" s="290"/>
      <c r="DC221" s="290"/>
      <c r="DD221" s="290"/>
      <c r="DE221" s="290"/>
      <c r="DF221" s="290"/>
      <c r="DG221" s="290"/>
      <c r="DH221" s="290"/>
      <c r="DI221" s="290"/>
      <c r="DJ221" s="290"/>
      <c r="DK221" s="291"/>
      <c r="DM221" s="210"/>
      <c r="ED221" s="215"/>
    </row>
    <row r="222" spans="25:134" ht="1.5" customHeight="1">
      <c r="Y222" s="215"/>
      <c r="CF222" s="210"/>
      <c r="CH222" s="289"/>
      <c r="CI222" s="290"/>
      <c r="CJ222" s="290"/>
      <c r="CK222" s="290"/>
      <c r="CL222" s="290"/>
      <c r="CM222" s="290"/>
      <c r="CN222" s="290"/>
      <c r="CO222" s="290"/>
      <c r="CP222" s="290"/>
      <c r="CQ222" s="290"/>
      <c r="CR222" s="291"/>
      <c r="CV222" s="196"/>
      <c r="DA222" s="289"/>
      <c r="DB222" s="290"/>
      <c r="DC222" s="290"/>
      <c r="DD222" s="290"/>
      <c r="DE222" s="290"/>
      <c r="DF222" s="290"/>
      <c r="DG222" s="290"/>
      <c r="DH222" s="290"/>
      <c r="DI222" s="290"/>
      <c r="DJ222" s="290"/>
      <c r="DK222" s="291"/>
      <c r="DM222" s="210"/>
      <c r="ED222" s="215"/>
    </row>
    <row r="223" spans="25:134" ht="1.5" customHeight="1">
      <c r="Y223" s="215"/>
      <c r="CF223" s="210"/>
      <c r="CH223" s="289"/>
      <c r="CI223" s="290"/>
      <c r="CJ223" s="290"/>
      <c r="CK223" s="290"/>
      <c r="CL223" s="290"/>
      <c r="CM223" s="290"/>
      <c r="CN223" s="290"/>
      <c r="CO223" s="290"/>
      <c r="CP223" s="290"/>
      <c r="CQ223" s="290"/>
      <c r="CR223" s="291"/>
      <c r="CV223" s="196"/>
      <c r="DA223" s="289"/>
      <c r="DB223" s="290"/>
      <c r="DC223" s="290"/>
      <c r="DD223" s="290"/>
      <c r="DE223" s="290"/>
      <c r="DF223" s="290"/>
      <c r="DG223" s="290"/>
      <c r="DH223" s="290"/>
      <c r="DI223" s="290"/>
      <c r="DJ223" s="290"/>
      <c r="DK223" s="291"/>
      <c r="DM223" s="210"/>
      <c r="ED223" s="215"/>
    </row>
    <row r="224" spans="25:134" ht="1.5" customHeight="1">
      <c r="Y224" s="215"/>
      <c r="CF224" s="210"/>
      <c r="CH224" s="289"/>
      <c r="CI224" s="290"/>
      <c r="CJ224" s="290"/>
      <c r="CK224" s="290"/>
      <c r="CL224" s="290"/>
      <c r="CM224" s="290"/>
      <c r="CN224" s="290"/>
      <c r="CO224" s="290"/>
      <c r="CP224" s="290"/>
      <c r="CQ224" s="290"/>
      <c r="CR224" s="291"/>
      <c r="CV224" s="196"/>
      <c r="DA224" s="289"/>
      <c r="DB224" s="290"/>
      <c r="DC224" s="290"/>
      <c r="DD224" s="290"/>
      <c r="DE224" s="290"/>
      <c r="DF224" s="290"/>
      <c r="DG224" s="290"/>
      <c r="DH224" s="290"/>
      <c r="DI224" s="290"/>
      <c r="DJ224" s="290"/>
      <c r="DK224" s="291"/>
      <c r="DM224" s="210"/>
      <c r="ED224" s="215"/>
    </row>
    <row r="225" spans="25:134" ht="1.5" customHeight="1">
      <c r="Y225" s="215"/>
      <c r="CF225" s="210"/>
      <c r="CH225" s="289"/>
      <c r="CI225" s="290"/>
      <c r="CJ225" s="290"/>
      <c r="CK225" s="290"/>
      <c r="CL225" s="290"/>
      <c r="CM225" s="290"/>
      <c r="CN225" s="290"/>
      <c r="CO225" s="290"/>
      <c r="CP225" s="290"/>
      <c r="CQ225" s="290"/>
      <c r="CR225" s="291"/>
      <c r="CV225" s="196"/>
      <c r="DA225" s="289"/>
      <c r="DB225" s="290"/>
      <c r="DC225" s="290"/>
      <c r="DD225" s="290"/>
      <c r="DE225" s="290"/>
      <c r="DF225" s="290"/>
      <c r="DG225" s="290"/>
      <c r="DH225" s="290"/>
      <c r="DI225" s="290"/>
      <c r="DJ225" s="290"/>
      <c r="DK225" s="291"/>
      <c r="DM225" s="210"/>
      <c r="ED225" s="215"/>
    </row>
    <row r="226" spans="25:134" ht="1.5" customHeight="1">
      <c r="Y226" s="215"/>
      <c r="CF226" s="210"/>
      <c r="CH226" s="289"/>
      <c r="CI226" s="290"/>
      <c r="CJ226" s="290"/>
      <c r="CK226" s="290"/>
      <c r="CL226" s="290"/>
      <c r="CM226" s="290"/>
      <c r="CN226" s="290"/>
      <c r="CO226" s="290"/>
      <c r="CP226" s="290"/>
      <c r="CQ226" s="290"/>
      <c r="CR226" s="291"/>
      <c r="CV226" s="196"/>
      <c r="DA226" s="289"/>
      <c r="DB226" s="290"/>
      <c r="DC226" s="290"/>
      <c r="DD226" s="290"/>
      <c r="DE226" s="290"/>
      <c r="DF226" s="290"/>
      <c r="DG226" s="290"/>
      <c r="DH226" s="290"/>
      <c r="DI226" s="290"/>
      <c r="DJ226" s="290"/>
      <c r="DK226" s="291"/>
      <c r="DM226" s="210"/>
      <c r="ED226" s="215"/>
    </row>
    <row r="227" spans="25:134" ht="1.5" customHeight="1" thickBot="1">
      <c r="Y227" s="215"/>
      <c r="CF227" s="211"/>
      <c r="CH227" s="289"/>
      <c r="CI227" s="290"/>
      <c r="CJ227" s="290"/>
      <c r="CK227" s="290"/>
      <c r="CL227" s="290"/>
      <c r="CM227" s="290"/>
      <c r="CN227" s="290"/>
      <c r="CO227" s="290"/>
      <c r="CP227" s="290"/>
      <c r="CQ227" s="290"/>
      <c r="CR227" s="291"/>
      <c r="CV227" s="196"/>
      <c r="DA227" s="289"/>
      <c r="DB227" s="290"/>
      <c r="DC227" s="290"/>
      <c r="DD227" s="290"/>
      <c r="DE227" s="290"/>
      <c r="DF227" s="290"/>
      <c r="DG227" s="290"/>
      <c r="DH227" s="290"/>
      <c r="DI227" s="290"/>
      <c r="DJ227" s="290"/>
      <c r="DK227" s="291"/>
      <c r="DM227" s="211"/>
      <c r="ED227" s="215"/>
    </row>
    <row r="228" spans="22:137" ht="1.5" customHeight="1" thickBot="1" thickTop="1">
      <c r="V228" s="213"/>
      <c r="W228" s="213"/>
      <c r="X228" s="213"/>
      <c r="Y228" s="216"/>
      <c r="Z228" s="213"/>
      <c r="AA228" s="213"/>
      <c r="AB228" s="213"/>
      <c r="AC228" s="213"/>
      <c r="AD228" s="213"/>
      <c r="AE228" s="213"/>
      <c r="AF228" s="213"/>
      <c r="AG228" s="213"/>
      <c r="AH228" s="213"/>
      <c r="AI228" s="213"/>
      <c r="AJ228" s="213"/>
      <c r="AK228" s="213"/>
      <c r="AL228" s="213"/>
      <c r="AM228" s="213"/>
      <c r="AN228" s="213"/>
      <c r="AO228" s="213"/>
      <c r="AP228" s="213"/>
      <c r="AQ228" s="213"/>
      <c r="AR228" s="213"/>
      <c r="AS228" s="213"/>
      <c r="AT228" s="213"/>
      <c r="AU228" s="213"/>
      <c r="AV228" s="213"/>
      <c r="AW228" s="213"/>
      <c r="AX228" s="213"/>
      <c r="AY228" s="213"/>
      <c r="AZ228" s="213"/>
      <c r="BA228" s="213"/>
      <c r="BB228" s="213"/>
      <c r="BC228" s="213"/>
      <c r="BD228" s="213"/>
      <c r="BE228" s="213"/>
      <c r="BF228" s="213"/>
      <c r="BG228" s="213"/>
      <c r="BH228" s="213"/>
      <c r="BI228" s="213"/>
      <c r="BJ228" s="213"/>
      <c r="BK228" s="213"/>
      <c r="BL228" s="213"/>
      <c r="BM228" s="213"/>
      <c r="BN228" s="213"/>
      <c r="BO228" s="213"/>
      <c r="BP228" s="213"/>
      <c r="BQ228" s="213"/>
      <c r="BR228" s="213"/>
      <c r="BS228" s="213"/>
      <c r="BT228" s="213"/>
      <c r="BU228" s="213"/>
      <c r="BV228" s="213"/>
      <c r="BW228" s="213"/>
      <c r="BX228" s="213"/>
      <c r="BY228" s="213"/>
      <c r="BZ228" s="213"/>
      <c r="CA228" s="213"/>
      <c r="CB228" s="213"/>
      <c r="CC228" s="213"/>
      <c r="CD228" s="213"/>
      <c r="CE228" s="213"/>
      <c r="CF228" s="213"/>
      <c r="CH228" s="292"/>
      <c r="CI228" s="293"/>
      <c r="CJ228" s="293"/>
      <c r="CK228" s="293"/>
      <c r="CL228" s="293"/>
      <c r="CM228" s="293"/>
      <c r="CN228" s="293"/>
      <c r="CO228" s="293"/>
      <c r="CP228" s="293"/>
      <c r="CQ228" s="293"/>
      <c r="CR228" s="294"/>
      <c r="CV228" s="196"/>
      <c r="DA228" s="289"/>
      <c r="DB228" s="293"/>
      <c r="DC228" s="293"/>
      <c r="DD228" s="293"/>
      <c r="DE228" s="293"/>
      <c r="DF228" s="293"/>
      <c r="DG228" s="293"/>
      <c r="DH228" s="293"/>
      <c r="DI228" s="293"/>
      <c r="DJ228" s="293"/>
      <c r="DK228" s="294"/>
      <c r="DM228" s="213"/>
      <c r="DN228" s="213"/>
      <c r="DO228" s="213"/>
      <c r="DP228" s="213"/>
      <c r="DQ228" s="213"/>
      <c r="DR228" s="213"/>
      <c r="DS228" s="213"/>
      <c r="DT228" s="213"/>
      <c r="DU228" s="213"/>
      <c r="DV228" s="213"/>
      <c r="DW228" s="213"/>
      <c r="DX228" s="213"/>
      <c r="DY228" s="213"/>
      <c r="DZ228" s="213"/>
      <c r="EA228" s="213"/>
      <c r="EB228" s="213"/>
      <c r="EC228" s="213"/>
      <c r="ED228" s="216"/>
      <c r="EE228" s="213"/>
      <c r="EF228" s="213"/>
      <c r="EG228" s="213"/>
    </row>
    <row r="229" spans="97:105" ht="1.5" customHeight="1" thickTop="1">
      <c r="CS229" s="219"/>
      <c r="CV229" s="196"/>
      <c r="DA229" s="233"/>
    </row>
    <row r="230" spans="86:116" ht="1.5" customHeight="1">
      <c r="CH230" s="219"/>
      <c r="CS230" s="219"/>
      <c r="CV230" s="196"/>
      <c r="DA230" s="219"/>
      <c r="DL230" s="219"/>
    </row>
    <row r="231" spans="86:116" ht="1.5" customHeight="1">
      <c r="CH231" s="219"/>
      <c r="CS231" s="219"/>
      <c r="CV231" s="196"/>
      <c r="DA231" s="219"/>
      <c r="DL231" s="219"/>
    </row>
    <row r="232" spans="86:116" ht="1.5" customHeight="1">
      <c r="CH232" s="219"/>
      <c r="CS232" s="219"/>
      <c r="CV232" s="196"/>
      <c r="DA232" s="219"/>
      <c r="DL232" s="219"/>
    </row>
    <row r="233" spans="86:116" ht="1.5" customHeight="1">
      <c r="CH233" s="219"/>
      <c r="CS233" s="219"/>
      <c r="DA233" s="219"/>
      <c r="DL233" s="219"/>
    </row>
    <row r="234" spans="86:116" ht="1.5" customHeight="1">
      <c r="CH234" s="219"/>
      <c r="CS234" s="219"/>
      <c r="DA234" s="219"/>
      <c r="DL234" s="219"/>
    </row>
    <row r="235" spans="86:116" ht="1.5" customHeight="1">
      <c r="CH235" s="219"/>
      <c r="CS235" s="219"/>
      <c r="DA235" s="219"/>
      <c r="DL235" s="219"/>
    </row>
    <row r="236" spans="86:116" ht="1.5" customHeight="1">
      <c r="CH236" s="219"/>
      <c r="CS236" s="219"/>
      <c r="DA236" s="219"/>
      <c r="DL236" s="219"/>
    </row>
    <row r="237" spans="86:116" ht="1.5" customHeight="1">
      <c r="CH237" s="219"/>
      <c r="CS237" s="219"/>
      <c r="DA237" s="219"/>
      <c r="DL237" s="219"/>
    </row>
    <row r="238" spans="86:116" ht="1.5" customHeight="1">
      <c r="CH238" s="219"/>
      <c r="CS238" s="219"/>
      <c r="DA238" s="219"/>
      <c r="DL238" s="219"/>
    </row>
    <row r="239" spans="86:116" ht="1.5" customHeight="1">
      <c r="CH239" s="219"/>
      <c r="CS239" s="219"/>
      <c r="DA239" s="219"/>
      <c r="DL239" s="219"/>
    </row>
    <row r="240" spans="86:116" ht="1.5" customHeight="1">
      <c r="CH240" s="219"/>
      <c r="CS240" s="219"/>
      <c r="DA240" s="219"/>
      <c r="DL240" s="219"/>
    </row>
    <row r="241" spans="86:116" ht="1.5" customHeight="1">
      <c r="CH241" s="219"/>
      <c r="CS241" s="219"/>
      <c r="DA241" s="219"/>
      <c r="DL241" s="219"/>
    </row>
    <row r="242" spans="86:116" ht="1.5" customHeight="1">
      <c r="CH242" s="219"/>
      <c r="CS242" s="219"/>
      <c r="DA242" s="219"/>
      <c r="DL242" s="219"/>
    </row>
    <row r="243" spans="86:116" ht="1.5" customHeight="1">
      <c r="CH243" s="219"/>
      <c r="CS243" s="219"/>
      <c r="DA243" s="219"/>
      <c r="DL243" s="219"/>
    </row>
    <row r="244" spans="86:116" ht="1.5" customHeight="1">
      <c r="CH244" s="219"/>
      <c r="CS244" s="219"/>
      <c r="DA244" s="219"/>
      <c r="DL244" s="219"/>
    </row>
    <row r="245" spans="86:116" ht="1.5" customHeight="1">
      <c r="CH245" s="219"/>
      <c r="CS245" s="219"/>
      <c r="DA245" s="219"/>
      <c r="DL245" s="219"/>
    </row>
    <row r="246" spans="86:116" ht="1.5" customHeight="1">
      <c r="CH246" s="219"/>
      <c r="CS246" s="219"/>
      <c r="DA246" s="219"/>
      <c r="DL246" s="219"/>
    </row>
    <row r="247" spans="86:116" ht="1.5" customHeight="1">
      <c r="CH247" s="219"/>
      <c r="CS247" s="219"/>
      <c r="DA247" s="219"/>
      <c r="DL247" s="219"/>
    </row>
    <row r="248" spans="86:116" ht="1.5" customHeight="1">
      <c r="CH248" s="219"/>
      <c r="CS248" s="219"/>
      <c r="DA248" s="219"/>
      <c r="DL248" s="219"/>
    </row>
    <row r="249" spans="86:116" ht="1.5" customHeight="1">
      <c r="CH249" s="219"/>
      <c r="CS249" s="219"/>
      <c r="DA249" s="219"/>
      <c r="DL249" s="219"/>
    </row>
    <row r="250" spans="86:116" ht="1.5" customHeight="1">
      <c r="CH250" s="219"/>
      <c r="CS250" s="219"/>
      <c r="DA250" s="219"/>
      <c r="DL250" s="219"/>
    </row>
    <row r="251" spans="86:116" ht="1.5" customHeight="1">
      <c r="CH251" s="219"/>
      <c r="CP251" s="255">
        <v>4</v>
      </c>
      <c r="CQ251" s="256"/>
      <c r="CR251" s="256"/>
      <c r="CS251" s="256"/>
      <c r="CT251" s="256"/>
      <c r="CU251" s="256"/>
      <c r="CV251" s="256"/>
      <c r="CW251" s="256"/>
      <c r="CX251" s="256"/>
      <c r="CY251" s="256"/>
      <c r="CZ251" s="256"/>
      <c r="DA251" s="256"/>
      <c r="DB251" s="256"/>
      <c r="DC251" s="256"/>
      <c r="DD251" s="256"/>
      <c r="DL251" s="219"/>
    </row>
    <row r="252" spans="86:116" ht="1.5" customHeight="1">
      <c r="CH252" s="219"/>
      <c r="CP252" s="256"/>
      <c r="CQ252" s="256"/>
      <c r="CR252" s="256"/>
      <c r="CS252" s="256"/>
      <c r="CT252" s="256"/>
      <c r="CU252" s="256"/>
      <c r="CV252" s="256"/>
      <c r="CW252" s="256"/>
      <c r="CX252" s="256"/>
      <c r="CY252" s="256"/>
      <c r="CZ252" s="256"/>
      <c r="DA252" s="256"/>
      <c r="DB252" s="256"/>
      <c r="DC252" s="256"/>
      <c r="DD252" s="256"/>
      <c r="DL252" s="219"/>
    </row>
    <row r="253" spans="86:116" ht="1.5" customHeight="1">
      <c r="CH253" s="219"/>
      <c r="CP253" s="256"/>
      <c r="CQ253" s="256"/>
      <c r="CR253" s="256"/>
      <c r="CS253" s="256"/>
      <c r="CT253" s="256"/>
      <c r="CU253" s="256"/>
      <c r="CV253" s="256"/>
      <c r="CW253" s="256"/>
      <c r="CX253" s="256"/>
      <c r="CY253" s="256"/>
      <c r="CZ253" s="256"/>
      <c r="DA253" s="256"/>
      <c r="DB253" s="256"/>
      <c r="DC253" s="256"/>
      <c r="DD253" s="256"/>
      <c r="DL253" s="219"/>
    </row>
    <row r="254" spans="86:116" ht="1.5" customHeight="1">
      <c r="CH254" s="219"/>
      <c r="CP254" s="256"/>
      <c r="CQ254" s="256"/>
      <c r="CR254" s="256"/>
      <c r="CS254" s="256"/>
      <c r="CT254" s="256"/>
      <c r="CU254" s="256"/>
      <c r="CV254" s="256"/>
      <c r="CW254" s="256"/>
      <c r="CX254" s="256"/>
      <c r="CY254" s="256"/>
      <c r="CZ254" s="256"/>
      <c r="DA254" s="256"/>
      <c r="DB254" s="256"/>
      <c r="DC254" s="256"/>
      <c r="DD254" s="256"/>
      <c r="DL254" s="219"/>
    </row>
    <row r="255" spans="86:116" ht="1.5" customHeight="1">
      <c r="CH255" s="219"/>
      <c r="CP255" s="256"/>
      <c r="CQ255" s="256"/>
      <c r="CR255" s="256"/>
      <c r="CS255" s="256"/>
      <c r="CT255" s="256"/>
      <c r="CU255" s="256"/>
      <c r="CV255" s="256"/>
      <c r="CW255" s="256"/>
      <c r="CX255" s="256"/>
      <c r="CY255" s="256"/>
      <c r="CZ255" s="256"/>
      <c r="DA255" s="256"/>
      <c r="DB255" s="256"/>
      <c r="DC255" s="256"/>
      <c r="DD255" s="256"/>
      <c r="DL255" s="219"/>
    </row>
    <row r="256" spans="86:116" ht="1.5" customHeight="1">
      <c r="CH256" s="219"/>
      <c r="CP256" s="256"/>
      <c r="CQ256" s="256"/>
      <c r="CR256" s="256"/>
      <c r="CS256" s="256"/>
      <c r="CT256" s="256"/>
      <c r="CU256" s="256"/>
      <c r="CV256" s="256"/>
      <c r="CW256" s="256"/>
      <c r="CX256" s="256"/>
      <c r="CY256" s="256"/>
      <c r="CZ256" s="256"/>
      <c r="DA256" s="256"/>
      <c r="DB256" s="256"/>
      <c r="DC256" s="256"/>
      <c r="DD256" s="256"/>
      <c r="DL256" s="219"/>
    </row>
    <row r="257" spans="86:116" ht="1.5" customHeight="1">
      <c r="CH257" s="219"/>
      <c r="CP257" s="256"/>
      <c r="CQ257" s="256"/>
      <c r="CR257" s="256"/>
      <c r="CS257" s="256"/>
      <c r="CT257" s="256"/>
      <c r="CU257" s="256"/>
      <c r="CV257" s="256"/>
      <c r="CW257" s="256"/>
      <c r="CX257" s="256"/>
      <c r="CY257" s="256"/>
      <c r="CZ257" s="256"/>
      <c r="DA257" s="256"/>
      <c r="DB257" s="256"/>
      <c r="DC257" s="256"/>
      <c r="DD257" s="256"/>
      <c r="DL257" s="219"/>
    </row>
    <row r="258" spans="86:116" ht="1.5" customHeight="1">
      <c r="CH258" s="219"/>
      <c r="CP258" s="256"/>
      <c r="CQ258" s="256"/>
      <c r="CR258" s="256"/>
      <c r="CS258" s="256"/>
      <c r="CT258" s="256"/>
      <c r="CU258" s="256"/>
      <c r="CV258" s="256"/>
      <c r="CW258" s="256"/>
      <c r="CX258" s="256"/>
      <c r="CY258" s="256"/>
      <c r="CZ258" s="256"/>
      <c r="DA258" s="256"/>
      <c r="DB258" s="256"/>
      <c r="DC258" s="256"/>
      <c r="DD258" s="256"/>
      <c r="DL258" s="219"/>
    </row>
    <row r="259" spans="86:116" ht="1.5" customHeight="1">
      <c r="CH259" s="219"/>
      <c r="CP259" s="256"/>
      <c r="CQ259" s="256"/>
      <c r="CR259" s="256"/>
      <c r="CS259" s="256"/>
      <c r="CT259" s="256"/>
      <c r="CU259" s="256"/>
      <c r="CV259" s="256"/>
      <c r="CW259" s="256"/>
      <c r="CX259" s="256"/>
      <c r="CY259" s="256"/>
      <c r="CZ259" s="256"/>
      <c r="DA259" s="256"/>
      <c r="DB259" s="256"/>
      <c r="DC259" s="256"/>
      <c r="DD259" s="256"/>
      <c r="DL259" s="219"/>
    </row>
    <row r="260" spans="86:116" ht="1.5" customHeight="1">
      <c r="CH260" s="219"/>
      <c r="CS260" s="220"/>
      <c r="CT260" s="213"/>
      <c r="CU260" s="213"/>
      <c r="CV260" s="213"/>
      <c r="CW260" s="213"/>
      <c r="CX260" s="213"/>
      <c r="CY260" s="213"/>
      <c r="CZ260" s="216"/>
      <c r="DL260" s="219"/>
    </row>
    <row r="261" spans="86:116" ht="1.5" customHeight="1">
      <c r="CH261" s="219"/>
      <c r="CS261" s="219"/>
      <c r="DA261" s="219"/>
      <c r="DL261" s="219"/>
    </row>
    <row r="262" spans="86:116" ht="1.5" customHeight="1">
      <c r="CH262" s="219"/>
      <c r="CS262" s="219"/>
      <c r="DA262" s="219"/>
      <c r="DL262" s="219"/>
    </row>
    <row r="263" spans="86:116" ht="1.5" customHeight="1">
      <c r="CH263" s="219"/>
      <c r="CS263" s="219"/>
      <c r="DA263" s="219"/>
      <c r="DL263" s="219"/>
    </row>
    <row r="264" spans="86:116" ht="1.5" customHeight="1">
      <c r="CH264" s="219"/>
      <c r="DL264" s="219"/>
    </row>
    <row r="265" spans="86:116" ht="1.5" customHeight="1">
      <c r="CH265" s="219"/>
      <c r="DL265" s="219"/>
    </row>
    <row r="266" spans="86:116" ht="1.5" customHeight="1">
      <c r="CH266" s="219"/>
      <c r="DL266" s="219"/>
    </row>
    <row r="267" spans="86:116" ht="1.5" customHeight="1">
      <c r="CH267" s="219"/>
      <c r="DL267" s="219"/>
    </row>
    <row r="268" spans="86:116" ht="1.5" customHeight="1">
      <c r="CH268" s="219"/>
      <c r="CP268" s="255">
        <v>16</v>
      </c>
      <c r="CQ268" s="256"/>
      <c r="CR268" s="256"/>
      <c r="CS268" s="256"/>
      <c r="CT268" s="256"/>
      <c r="CU268" s="256"/>
      <c r="CV268" s="256"/>
      <c r="CW268" s="256"/>
      <c r="CX268" s="256"/>
      <c r="CY268" s="256"/>
      <c r="CZ268" s="256"/>
      <c r="DA268" s="256"/>
      <c r="DB268" s="256"/>
      <c r="DC268" s="256"/>
      <c r="DD268" s="256"/>
      <c r="DL268" s="219"/>
    </row>
    <row r="269" spans="86:116" ht="1.5" customHeight="1">
      <c r="CH269" s="219"/>
      <c r="CP269" s="256"/>
      <c r="CQ269" s="256"/>
      <c r="CR269" s="256"/>
      <c r="CS269" s="256"/>
      <c r="CT269" s="256"/>
      <c r="CU269" s="256"/>
      <c r="CV269" s="256"/>
      <c r="CW269" s="256"/>
      <c r="CX269" s="256"/>
      <c r="CY269" s="256"/>
      <c r="CZ269" s="256"/>
      <c r="DA269" s="256"/>
      <c r="DB269" s="256"/>
      <c r="DC269" s="256"/>
      <c r="DD269" s="256"/>
      <c r="DL269" s="219"/>
    </row>
    <row r="270" spans="86:116" ht="1.5" customHeight="1">
      <c r="CH270" s="219"/>
      <c r="CP270" s="256"/>
      <c r="CQ270" s="256"/>
      <c r="CR270" s="256"/>
      <c r="CS270" s="256"/>
      <c r="CT270" s="256"/>
      <c r="CU270" s="256"/>
      <c r="CV270" s="256"/>
      <c r="CW270" s="256"/>
      <c r="CX270" s="256"/>
      <c r="CY270" s="256"/>
      <c r="CZ270" s="256"/>
      <c r="DA270" s="256"/>
      <c r="DB270" s="256"/>
      <c r="DC270" s="256"/>
      <c r="DD270" s="256"/>
      <c r="DL270" s="219"/>
    </row>
    <row r="271" spans="86:116" ht="1.5" customHeight="1">
      <c r="CH271" s="219"/>
      <c r="CP271" s="256"/>
      <c r="CQ271" s="256"/>
      <c r="CR271" s="256"/>
      <c r="CS271" s="256"/>
      <c r="CT271" s="256"/>
      <c r="CU271" s="256"/>
      <c r="CV271" s="256"/>
      <c r="CW271" s="256"/>
      <c r="CX271" s="256"/>
      <c r="CY271" s="256"/>
      <c r="CZ271" s="256"/>
      <c r="DA271" s="256"/>
      <c r="DB271" s="256"/>
      <c r="DC271" s="256"/>
      <c r="DD271" s="256"/>
      <c r="DL271" s="219"/>
    </row>
    <row r="272" spans="86:116" ht="1.5" customHeight="1">
      <c r="CH272" s="219"/>
      <c r="CP272" s="256"/>
      <c r="CQ272" s="256"/>
      <c r="CR272" s="256"/>
      <c r="CS272" s="256"/>
      <c r="CT272" s="256"/>
      <c r="CU272" s="256"/>
      <c r="CV272" s="256"/>
      <c r="CW272" s="256"/>
      <c r="CX272" s="256"/>
      <c r="CY272" s="256"/>
      <c r="CZ272" s="256"/>
      <c r="DA272" s="256"/>
      <c r="DB272" s="256"/>
      <c r="DC272" s="256"/>
      <c r="DD272" s="256"/>
      <c r="DL272" s="219"/>
    </row>
    <row r="273" spans="86:116" ht="1.5" customHeight="1">
      <c r="CH273" s="219"/>
      <c r="CP273" s="256"/>
      <c r="CQ273" s="256"/>
      <c r="CR273" s="256"/>
      <c r="CS273" s="256"/>
      <c r="CT273" s="256"/>
      <c r="CU273" s="256"/>
      <c r="CV273" s="256"/>
      <c r="CW273" s="256"/>
      <c r="CX273" s="256"/>
      <c r="CY273" s="256"/>
      <c r="CZ273" s="256"/>
      <c r="DA273" s="256"/>
      <c r="DB273" s="256"/>
      <c r="DC273" s="256"/>
      <c r="DD273" s="256"/>
      <c r="DL273" s="219"/>
    </row>
    <row r="274" spans="86:116" ht="1.5" customHeight="1">
      <c r="CH274" s="219"/>
      <c r="CP274" s="256"/>
      <c r="CQ274" s="256"/>
      <c r="CR274" s="256"/>
      <c r="CS274" s="256"/>
      <c r="CT274" s="256"/>
      <c r="CU274" s="256"/>
      <c r="CV274" s="256"/>
      <c r="CW274" s="256"/>
      <c r="CX274" s="256"/>
      <c r="CY274" s="256"/>
      <c r="CZ274" s="256"/>
      <c r="DA274" s="256"/>
      <c r="DB274" s="256"/>
      <c r="DC274" s="256"/>
      <c r="DD274" s="256"/>
      <c r="DL274" s="219"/>
    </row>
    <row r="275" spans="86:116" ht="1.5" customHeight="1">
      <c r="CH275" s="219"/>
      <c r="CP275" s="256"/>
      <c r="CQ275" s="256"/>
      <c r="CR275" s="256"/>
      <c r="CS275" s="256"/>
      <c r="CT275" s="256"/>
      <c r="CU275" s="256"/>
      <c r="CV275" s="256"/>
      <c r="CW275" s="256"/>
      <c r="CX275" s="256"/>
      <c r="CY275" s="256"/>
      <c r="CZ275" s="256"/>
      <c r="DA275" s="256"/>
      <c r="DB275" s="256"/>
      <c r="DC275" s="256"/>
      <c r="DD275" s="256"/>
      <c r="DL275" s="219"/>
    </row>
    <row r="276" spans="86:116" ht="1.5" customHeight="1">
      <c r="CH276" s="219"/>
      <c r="CP276" s="256"/>
      <c r="CQ276" s="256"/>
      <c r="CR276" s="256"/>
      <c r="CS276" s="256"/>
      <c r="CT276" s="256"/>
      <c r="CU276" s="256"/>
      <c r="CV276" s="256"/>
      <c r="CW276" s="256"/>
      <c r="CX276" s="256"/>
      <c r="CY276" s="256"/>
      <c r="CZ276" s="256"/>
      <c r="DA276" s="256"/>
      <c r="DB276" s="256"/>
      <c r="DC276" s="256"/>
      <c r="DD276" s="256"/>
      <c r="DL276" s="219"/>
    </row>
    <row r="277" spans="86:115" ht="1.5" customHeight="1">
      <c r="CH277" s="220"/>
      <c r="CI277" s="213"/>
      <c r="CJ277" s="213"/>
      <c r="CK277" s="213"/>
      <c r="CL277" s="213"/>
      <c r="CM277" s="213"/>
      <c r="CN277" s="213"/>
      <c r="CO277" s="213"/>
      <c r="CP277" s="213"/>
      <c r="CQ277" s="213"/>
      <c r="CR277" s="213"/>
      <c r="CS277" s="213"/>
      <c r="CT277" s="213"/>
      <c r="CU277" s="213"/>
      <c r="CV277" s="213"/>
      <c r="CW277" s="213"/>
      <c r="CX277" s="213"/>
      <c r="CY277" s="213"/>
      <c r="CZ277" s="213"/>
      <c r="DA277" s="213"/>
      <c r="DB277" s="213"/>
      <c r="DC277" s="213"/>
      <c r="DD277" s="213"/>
      <c r="DE277" s="213"/>
      <c r="DF277" s="213"/>
      <c r="DG277" s="213"/>
      <c r="DH277" s="213"/>
      <c r="DI277" s="213"/>
      <c r="DJ277" s="213"/>
      <c r="DK277" s="216"/>
    </row>
    <row r="278" spans="86:116" ht="1.5" customHeight="1">
      <c r="CH278" s="219"/>
      <c r="DL278" s="219"/>
    </row>
    <row r="279" spans="86:116" ht="1.5" customHeight="1">
      <c r="CH279" s="219"/>
      <c r="DL279" s="219"/>
    </row>
    <row r="280" spans="86:116" ht="1.5" customHeight="1">
      <c r="CH280" s="219"/>
      <c r="DL280" s="219"/>
    </row>
  </sheetData>
  <sheetProtection/>
  <mergeCells count="19">
    <mergeCell ref="Q122:X136"/>
    <mergeCell ref="AL124:AS138"/>
    <mergeCell ref="BG114:BN128"/>
    <mergeCell ref="DV114:EC128"/>
    <mergeCell ref="DV47:EC61"/>
    <mergeCell ref="DV206:EC220"/>
    <mergeCell ref="CP251:DD259"/>
    <mergeCell ref="CP268:DD276"/>
    <mergeCell ref="FD71:IU80"/>
    <mergeCell ref="FD51:IU60"/>
    <mergeCell ref="FD101:IU110"/>
    <mergeCell ref="FD111:IU120"/>
    <mergeCell ref="FD91:IU100"/>
    <mergeCell ref="B1:GR10"/>
    <mergeCell ref="CP13:DD21"/>
    <mergeCell ref="FD30:IU40"/>
    <mergeCell ref="FD41:IU50"/>
    <mergeCell ref="FD81:IU90"/>
    <mergeCell ref="FD61:IU7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25"/>
  <sheetViews>
    <sheetView showGridLines="0" zoomScale="90" zoomScaleNormal="90" zoomScalePageLayoutView="0" workbookViewId="0" topLeftCell="A4">
      <selection activeCell="C14" sqref="C14"/>
    </sheetView>
  </sheetViews>
  <sheetFormatPr defaultColWidth="9.00390625" defaultRowHeight="12.75"/>
  <cols>
    <col min="1" max="1" width="4.375" style="47" customWidth="1"/>
    <col min="2" max="2" width="16.00390625" style="59" customWidth="1"/>
    <col min="3" max="3" width="23.875" style="100" customWidth="1"/>
    <col min="4" max="4" width="15.125" style="59" customWidth="1"/>
    <col min="5" max="5" width="15.25390625" style="59" customWidth="1"/>
    <col min="6" max="6" width="12.00390625" style="47" bestFit="1" customWidth="1"/>
    <col min="7" max="7" width="13.375" style="47" bestFit="1" customWidth="1"/>
    <col min="8" max="8" width="15.375" style="47" customWidth="1"/>
    <col min="9" max="9" width="13.875" style="47" customWidth="1"/>
    <col min="10" max="10" width="12.75390625" style="47" customWidth="1"/>
    <col min="11" max="11" width="7.375" style="47" customWidth="1"/>
    <col min="12" max="12" width="19.125" style="47" bestFit="1" customWidth="1"/>
    <col min="13" max="13" width="21.75390625" style="47" bestFit="1" customWidth="1"/>
    <col min="14" max="14" width="19.75390625" style="47" bestFit="1" customWidth="1"/>
    <col min="15" max="15" width="15.625" style="47" bestFit="1" customWidth="1"/>
    <col min="16" max="16384" width="9.125" style="47" customWidth="1"/>
  </cols>
  <sheetData>
    <row r="1" spans="1:15" s="71" customFormat="1" ht="26.25" customHeight="1">
      <c r="A1" s="267" t="s">
        <v>94</v>
      </c>
      <c r="B1" s="267"/>
      <c r="C1" s="267"/>
      <c r="D1" s="267"/>
      <c r="E1" s="267"/>
      <c r="F1" s="267"/>
      <c r="G1" s="267"/>
      <c r="H1" s="267"/>
      <c r="I1" s="267"/>
      <c r="J1" s="267"/>
      <c r="K1" s="80"/>
      <c r="L1" s="80"/>
      <c r="M1" s="80"/>
      <c r="N1" s="80"/>
      <c r="O1" s="80"/>
    </row>
    <row r="2" spans="1:19" s="69" customFormat="1" ht="11.25" customHeight="1">
      <c r="A2" s="115" t="s">
        <v>150</v>
      </c>
      <c r="B2" s="110"/>
      <c r="C2" s="110"/>
      <c r="D2" s="110"/>
      <c r="E2" s="111"/>
      <c r="F2" s="112"/>
      <c r="G2" s="112"/>
      <c r="H2" s="112"/>
      <c r="I2" s="112"/>
      <c r="J2" s="112"/>
      <c r="K2" s="106"/>
      <c r="L2" s="107"/>
      <c r="M2" s="108"/>
      <c r="N2" s="108"/>
      <c r="O2" s="108"/>
      <c r="P2" s="108"/>
      <c r="Q2" s="108"/>
      <c r="R2" s="108"/>
      <c r="S2" s="109"/>
    </row>
    <row r="3" spans="1:15" ht="18" customHeight="1">
      <c r="A3" s="81"/>
      <c r="B3" s="82"/>
      <c r="C3" s="97"/>
      <c r="D3" s="261" t="s">
        <v>120</v>
      </c>
      <c r="E3" s="262"/>
      <c r="F3" s="262"/>
      <c r="G3" s="262"/>
      <c r="H3" s="262"/>
      <c r="I3" s="262"/>
      <c r="J3" s="263"/>
      <c r="K3" s="83"/>
      <c r="L3" s="264" t="s">
        <v>142</v>
      </c>
      <c r="M3" s="265"/>
      <c r="N3" s="265"/>
      <c r="O3" s="266"/>
    </row>
    <row r="4" spans="1:15" s="72" customFormat="1" ht="64.5" customHeight="1">
      <c r="A4" s="84" t="s">
        <v>117</v>
      </c>
      <c r="B4" s="84" t="s">
        <v>119</v>
      </c>
      <c r="C4" s="101" t="s">
        <v>118</v>
      </c>
      <c r="D4" s="79" t="s">
        <v>9</v>
      </c>
      <c r="E4" s="79" t="s">
        <v>62</v>
      </c>
      <c r="F4" s="79" t="s">
        <v>61</v>
      </c>
      <c r="G4" s="79" t="s">
        <v>3</v>
      </c>
      <c r="H4" s="79" t="s">
        <v>4</v>
      </c>
      <c r="I4" s="79" t="s">
        <v>131</v>
      </c>
      <c r="J4" s="79" t="s">
        <v>132</v>
      </c>
      <c r="K4" s="85"/>
      <c r="L4" s="114" t="s">
        <v>10</v>
      </c>
      <c r="M4" s="114" t="s">
        <v>2</v>
      </c>
      <c r="N4" s="114" t="s">
        <v>72</v>
      </c>
      <c r="O4" s="114" t="s">
        <v>93</v>
      </c>
    </row>
    <row r="5" spans="1:15" s="70" customFormat="1" ht="24" customHeight="1">
      <c r="A5" s="86"/>
      <c r="B5" s="86"/>
      <c r="C5" s="98"/>
      <c r="D5" s="95" t="s">
        <v>218</v>
      </c>
      <c r="E5" s="95" t="s">
        <v>139</v>
      </c>
      <c r="F5" s="95" t="s">
        <v>0</v>
      </c>
      <c r="G5" s="95" t="s">
        <v>140</v>
      </c>
      <c r="H5" s="96" t="s">
        <v>141</v>
      </c>
      <c r="I5" s="95" t="s">
        <v>63</v>
      </c>
      <c r="J5" s="95" t="s">
        <v>64</v>
      </c>
      <c r="K5" s="87"/>
      <c r="L5" s="60" t="s">
        <v>128</v>
      </c>
      <c r="M5" s="60" t="s">
        <v>129</v>
      </c>
      <c r="N5" s="60" t="s">
        <v>130</v>
      </c>
      <c r="O5" s="60" t="s">
        <v>1</v>
      </c>
    </row>
    <row r="6" spans="1:15" ht="24" customHeight="1">
      <c r="A6" s="88">
        <v>1</v>
      </c>
      <c r="B6" s="89" t="s">
        <v>36</v>
      </c>
      <c r="C6" s="75" t="s">
        <v>123</v>
      </c>
      <c r="D6" s="73">
        <v>42.39</v>
      </c>
      <c r="E6" s="74">
        <v>1.043</v>
      </c>
      <c r="F6" s="74">
        <v>1.1308</v>
      </c>
      <c r="G6" s="74">
        <v>1625</v>
      </c>
      <c r="H6" s="74">
        <v>1.879</v>
      </c>
      <c r="I6" s="74">
        <v>5.5</v>
      </c>
      <c r="J6" s="74">
        <v>0.41</v>
      </c>
      <c r="K6" s="83"/>
      <c r="L6" s="61">
        <f>IF(D6&gt;0,8314/D6,"")</f>
        <v>196.1311630101439</v>
      </c>
      <c r="M6" s="62">
        <v>1710</v>
      </c>
      <c r="N6" s="90">
        <f>((L6*G6/F6)*((F6+1)/2)^((F6+1)/(F6-1)))^0.5</f>
        <v>889.4163651744085</v>
      </c>
      <c r="O6" s="91">
        <f>IF((M6&gt;0),IF((G6/M6&gt;0)*(G6/M6&lt;=1),G6/M6,"ошибка ввода"),"")</f>
        <v>0.9502923976608187</v>
      </c>
    </row>
    <row r="7" spans="1:15" ht="24" customHeight="1">
      <c r="A7" s="88">
        <v>2</v>
      </c>
      <c r="B7" s="89" t="s">
        <v>35</v>
      </c>
      <c r="C7" s="75" t="s">
        <v>124</v>
      </c>
      <c r="D7" s="73">
        <v>39.9</v>
      </c>
      <c r="E7" s="74">
        <v>1.042</v>
      </c>
      <c r="F7" s="74">
        <v>1.1361</v>
      </c>
      <c r="G7" s="74">
        <v>1520</v>
      </c>
      <c r="H7" s="74">
        <v>1.841</v>
      </c>
      <c r="I7" s="74">
        <v>5.132</v>
      </c>
      <c r="J7" s="74">
        <v>0.322</v>
      </c>
      <c r="K7" s="83"/>
      <c r="L7" s="61">
        <f aca="true" t="shared" si="0" ref="L7:L15">IF(D7&gt;0,8314/D7,"")</f>
        <v>208.37092731829574</v>
      </c>
      <c r="M7" s="62">
        <v>1600</v>
      </c>
      <c r="N7" s="90">
        <f>((L7*G7/F7)*((F7+1)/2)^((F7+1)/(F7-1)))^0.5</f>
        <v>885.1270992926293</v>
      </c>
      <c r="O7" s="91">
        <f aca="true" t="shared" si="1" ref="O7:O15">IF((M7&gt;0),IF((G7/M7&gt;0)*(G7/M7&lt;=1),G7/M7,"ошибка ввода"),"")</f>
        <v>0.95</v>
      </c>
    </row>
    <row r="8" spans="1:15" ht="24" customHeight="1">
      <c r="A8" s="88">
        <v>3</v>
      </c>
      <c r="B8" s="89" t="s">
        <v>37</v>
      </c>
      <c r="C8" s="75" t="s">
        <v>125</v>
      </c>
      <c r="D8" s="73">
        <v>41.98</v>
      </c>
      <c r="E8" s="74">
        <v>1.044</v>
      </c>
      <c r="F8" s="74">
        <v>1.133</v>
      </c>
      <c r="G8" s="74">
        <v>1634</v>
      </c>
      <c r="H8" s="74">
        <v>1.889</v>
      </c>
      <c r="I8" s="74">
        <v>8.2635</v>
      </c>
      <c r="J8" s="74">
        <v>0.319</v>
      </c>
      <c r="K8" s="83"/>
      <c r="L8" s="61">
        <f t="shared" si="0"/>
        <v>198.04668889947595</v>
      </c>
      <c r="M8" s="62">
        <v>1720</v>
      </c>
      <c r="N8" s="90">
        <f>((L8*G8/F8)*((F8+1)/2)^((F8+1)/(F8-1)))^0.5</f>
        <v>895.5860546705046</v>
      </c>
      <c r="O8" s="91">
        <f t="shared" si="1"/>
        <v>0.95</v>
      </c>
    </row>
    <row r="9" spans="1:15" ht="24" customHeight="1">
      <c r="A9" s="88">
        <v>4</v>
      </c>
      <c r="B9" s="89" t="s">
        <v>56</v>
      </c>
      <c r="C9" s="75" t="s">
        <v>126</v>
      </c>
      <c r="D9" s="73">
        <v>26.99</v>
      </c>
      <c r="E9" s="74">
        <v>1.047</v>
      </c>
      <c r="F9" s="74">
        <v>1.1548</v>
      </c>
      <c r="G9" s="74">
        <v>2692</v>
      </c>
      <c r="H9" s="74">
        <v>1.608</v>
      </c>
      <c r="I9" s="74">
        <v>3.7288</v>
      </c>
      <c r="J9" s="74">
        <v>0.338</v>
      </c>
      <c r="K9" s="83"/>
      <c r="L9" s="61">
        <f t="shared" si="0"/>
        <v>308.04001482030384</v>
      </c>
      <c r="M9" s="62">
        <v>2777</v>
      </c>
      <c r="N9" s="90">
        <f>((L9*G9/F9)*((F9+1)/2)^((F9+1)/(F9-1)))^0.5</f>
        <v>1423.73694349993</v>
      </c>
      <c r="O9" s="91">
        <f t="shared" si="1"/>
        <v>0.9693914296002881</v>
      </c>
    </row>
    <row r="10" spans="1:15" ht="24" customHeight="1">
      <c r="A10" s="88">
        <v>5</v>
      </c>
      <c r="B10" s="77" t="s">
        <v>115</v>
      </c>
      <c r="C10" s="76" t="s">
        <v>127</v>
      </c>
      <c r="D10" s="92">
        <v>35.84</v>
      </c>
      <c r="E10" s="93">
        <v>1.1104</v>
      </c>
      <c r="F10" s="93">
        <v>1.1682</v>
      </c>
      <c r="G10" s="93">
        <v>2773</v>
      </c>
      <c r="H10" s="93">
        <v>1.847</v>
      </c>
      <c r="I10" s="93">
        <v>6.328</v>
      </c>
      <c r="J10" s="93">
        <v>0.546</v>
      </c>
      <c r="K10" s="83"/>
      <c r="L10" s="61">
        <f t="shared" si="0"/>
        <v>231.97544642857142</v>
      </c>
      <c r="M10" s="116">
        <v>3015</v>
      </c>
      <c r="N10" s="90">
        <f aca="true" t="shared" si="2" ref="N10:N15">IF((F10&gt;0)*(G10&gt;0)*(L10&gt;0),((L10*G10/F10)*((F10+1)/2)^((F10+1)/(F10-1)))^0.5,"")</f>
        <v>1248.7338992168973</v>
      </c>
      <c r="O10" s="91">
        <f t="shared" si="1"/>
        <v>0.9197346600331675</v>
      </c>
    </row>
    <row r="11" spans="1:15" ht="24" customHeight="1">
      <c r="A11" s="88">
        <v>6</v>
      </c>
      <c r="B11" s="78" t="s">
        <v>214</v>
      </c>
      <c r="C11" s="76" t="s">
        <v>215</v>
      </c>
      <c r="D11" s="92">
        <v>40</v>
      </c>
      <c r="E11" s="93">
        <v>1.043</v>
      </c>
      <c r="F11" s="93">
        <v>1.1336</v>
      </c>
      <c r="G11" s="93">
        <v>1665</v>
      </c>
      <c r="H11" s="93">
        <v>1.9</v>
      </c>
      <c r="I11" s="93">
        <v>10.07</v>
      </c>
      <c r="J11" s="93">
        <v>0.322</v>
      </c>
      <c r="K11" s="83"/>
      <c r="L11" s="61">
        <f t="shared" si="0"/>
        <v>207.85</v>
      </c>
      <c r="M11" s="116"/>
      <c r="N11" s="90">
        <f t="shared" si="2"/>
        <v>925.9677615493903</v>
      </c>
      <c r="O11" s="91">
        <f t="shared" si="1"/>
      </c>
    </row>
    <row r="12" spans="1:15" ht="24" customHeight="1">
      <c r="A12" s="88">
        <v>7</v>
      </c>
      <c r="B12" s="78" t="s">
        <v>239</v>
      </c>
      <c r="C12" s="76" t="s">
        <v>240</v>
      </c>
      <c r="D12" s="92">
        <v>40</v>
      </c>
      <c r="E12" s="93">
        <v>1.043</v>
      </c>
      <c r="F12" s="93">
        <v>1.1336</v>
      </c>
      <c r="G12" s="93">
        <v>1600</v>
      </c>
      <c r="H12" s="93">
        <v>1.871921</v>
      </c>
      <c r="I12" s="93">
        <v>7.11</v>
      </c>
      <c r="J12" s="93">
        <v>0.322</v>
      </c>
      <c r="K12" s="83"/>
      <c r="L12" s="61">
        <f t="shared" si="0"/>
        <v>207.85</v>
      </c>
      <c r="M12" s="94"/>
      <c r="N12" s="90">
        <f t="shared" si="2"/>
        <v>907.7133838381121</v>
      </c>
      <c r="O12" s="91">
        <f t="shared" si="1"/>
      </c>
    </row>
    <row r="13" spans="1:15" ht="24" customHeight="1">
      <c r="A13" s="88">
        <v>8</v>
      </c>
      <c r="B13" s="78" t="s">
        <v>241</v>
      </c>
      <c r="C13" s="76" t="s">
        <v>242</v>
      </c>
      <c r="D13" s="92">
        <v>39.9</v>
      </c>
      <c r="E13" s="93">
        <v>1.042</v>
      </c>
      <c r="F13" s="93">
        <v>1.1361</v>
      </c>
      <c r="G13" s="93">
        <v>1520</v>
      </c>
      <c r="H13" s="93">
        <v>1.841</v>
      </c>
      <c r="I13" s="93">
        <v>5.92548</v>
      </c>
      <c r="J13" s="93">
        <v>0.322</v>
      </c>
      <c r="K13" s="83"/>
      <c r="L13" s="61">
        <f t="shared" si="0"/>
        <v>208.37092731829574</v>
      </c>
      <c r="M13" s="94">
        <v>3046</v>
      </c>
      <c r="N13" s="90">
        <f t="shared" si="2"/>
        <v>885.1270992926293</v>
      </c>
      <c r="O13" s="91">
        <f t="shared" si="1"/>
        <v>0.4990151017728168</v>
      </c>
    </row>
    <row r="14" spans="1:15" ht="24.75" customHeight="1">
      <c r="A14" s="88">
        <v>9</v>
      </c>
      <c r="B14" s="78" t="s">
        <v>121</v>
      </c>
      <c r="C14" s="99"/>
      <c r="D14" s="92"/>
      <c r="E14" s="93"/>
      <c r="F14" s="93"/>
      <c r="G14" s="93"/>
      <c r="H14" s="93"/>
      <c r="I14" s="93"/>
      <c r="J14" s="93"/>
      <c r="K14" s="83"/>
      <c r="L14" s="61">
        <f t="shared" si="0"/>
      </c>
      <c r="M14" s="94"/>
      <c r="N14" s="90">
        <f t="shared" si="2"/>
      </c>
      <c r="O14" s="91">
        <f t="shared" si="1"/>
      </c>
    </row>
    <row r="15" spans="1:15" ht="24.75" customHeight="1">
      <c r="A15" s="88">
        <v>10</v>
      </c>
      <c r="B15" s="78" t="s">
        <v>122</v>
      </c>
      <c r="C15" s="99"/>
      <c r="D15" s="92"/>
      <c r="E15" s="93"/>
      <c r="F15" s="93"/>
      <c r="G15" s="93"/>
      <c r="H15" s="93"/>
      <c r="I15" s="93"/>
      <c r="J15" s="93"/>
      <c r="K15" s="83"/>
      <c r="L15" s="61">
        <f t="shared" si="0"/>
      </c>
      <c r="M15" s="94"/>
      <c r="N15" s="90">
        <f t="shared" si="2"/>
      </c>
      <c r="O15" s="91">
        <f t="shared" si="1"/>
      </c>
    </row>
    <row r="16" spans="1:15" ht="24.75" customHeight="1">
      <c r="A16" s="88">
        <v>11</v>
      </c>
      <c r="B16" s="78" t="s">
        <v>133</v>
      </c>
      <c r="C16" s="99"/>
      <c r="D16" s="92"/>
      <c r="E16" s="93"/>
      <c r="F16" s="93"/>
      <c r="G16" s="93"/>
      <c r="H16" s="93"/>
      <c r="I16" s="93"/>
      <c r="J16" s="93"/>
      <c r="K16" s="83"/>
      <c r="L16" s="61">
        <f aca="true" t="shared" si="3" ref="L16:L21">IF(D16&gt;0,8314/D16,"")</f>
      </c>
      <c r="M16" s="94"/>
      <c r="N16" s="90">
        <f aca="true" t="shared" si="4" ref="N16:N21">IF((F16&gt;0)*(G16&gt;0)*(L16&gt;0),((L16*G16/F16)*((F16+1)/2)^((F16+1)/(F16-1)))^0.5,"")</f>
      </c>
      <c r="O16" s="91">
        <f aca="true" t="shared" si="5" ref="O16:O21">IF((M16&gt;0),IF((G16/M16&gt;0)*(G16/M16&lt;=1),G16/M16,"ошибка ввода"),"")</f>
      </c>
    </row>
    <row r="17" spans="1:15" ht="24.75" customHeight="1">
      <c r="A17" s="88">
        <v>12</v>
      </c>
      <c r="B17" s="78" t="s">
        <v>134</v>
      </c>
      <c r="C17" s="99"/>
      <c r="D17" s="92"/>
      <c r="E17" s="93"/>
      <c r="F17" s="93"/>
      <c r="G17" s="93"/>
      <c r="H17" s="93"/>
      <c r="I17" s="93"/>
      <c r="J17" s="93"/>
      <c r="K17" s="83"/>
      <c r="L17" s="61">
        <f t="shared" si="3"/>
      </c>
      <c r="M17" s="94"/>
      <c r="N17" s="90">
        <f t="shared" si="4"/>
      </c>
      <c r="O17" s="91">
        <f t="shared" si="5"/>
      </c>
    </row>
    <row r="18" spans="1:15" ht="24.75" customHeight="1">
      <c r="A18" s="88">
        <v>13</v>
      </c>
      <c r="B18" s="78" t="s">
        <v>135</v>
      </c>
      <c r="C18" s="99"/>
      <c r="D18" s="92"/>
      <c r="E18" s="93"/>
      <c r="F18" s="93"/>
      <c r="G18" s="93"/>
      <c r="H18" s="93"/>
      <c r="I18" s="93"/>
      <c r="J18" s="93"/>
      <c r="K18" s="83"/>
      <c r="L18" s="61">
        <f t="shared" si="3"/>
      </c>
      <c r="M18" s="94"/>
      <c r="N18" s="90">
        <f t="shared" si="4"/>
      </c>
      <c r="O18" s="91">
        <f t="shared" si="5"/>
      </c>
    </row>
    <row r="19" spans="1:15" ht="24.75" customHeight="1">
      <c r="A19" s="88">
        <v>14</v>
      </c>
      <c r="B19" s="78" t="s">
        <v>136</v>
      </c>
      <c r="C19" s="99"/>
      <c r="D19" s="92"/>
      <c r="E19" s="93"/>
      <c r="F19" s="93"/>
      <c r="G19" s="93"/>
      <c r="H19" s="93"/>
      <c r="I19" s="93"/>
      <c r="J19" s="93"/>
      <c r="K19" s="83"/>
      <c r="L19" s="61">
        <f t="shared" si="3"/>
      </c>
      <c r="M19" s="94"/>
      <c r="N19" s="90">
        <f t="shared" si="4"/>
      </c>
      <c r="O19" s="91">
        <f t="shared" si="5"/>
      </c>
    </row>
    <row r="20" spans="1:15" ht="24.75" customHeight="1">
      <c r="A20" s="88">
        <v>15</v>
      </c>
      <c r="B20" s="78" t="s">
        <v>137</v>
      </c>
      <c r="C20" s="99"/>
      <c r="D20" s="92"/>
      <c r="E20" s="93"/>
      <c r="F20" s="93"/>
      <c r="G20" s="93"/>
      <c r="H20" s="93"/>
      <c r="I20" s="93"/>
      <c r="J20" s="93"/>
      <c r="K20" s="83"/>
      <c r="L20" s="61">
        <f t="shared" si="3"/>
      </c>
      <c r="M20" s="94"/>
      <c r="N20" s="90">
        <f t="shared" si="4"/>
      </c>
      <c r="O20" s="91">
        <f t="shared" si="5"/>
      </c>
    </row>
    <row r="21" spans="1:15" ht="24.75" customHeight="1">
      <c r="A21" s="88">
        <v>16</v>
      </c>
      <c r="B21" s="78" t="s">
        <v>138</v>
      </c>
      <c r="C21" s="99"/>
      <c r="D21" s="92"/>
      <c r="E21" s="93"/>
      <c r="F21" s="93"/>
      <c r="G21" s="93"/>
      <c r="H21" s="93"/>
      <c r="I21" s="93"/>
      <c r="J21" s="93"/>
      <c r="K21" s="83"/>
      <c r="L21" s="61">
        <f t="shared" si="3"/>
      </c>
      <c r="M21" s="94"/>
      <c r="N21" s="90">
        <f t="shared" si="4"/>
      </c>
      <c r="O21" s="91">
        <f t="shared" si="5"/>
      </c>
    </row>
    <row r="22" spans="2:15" ht="25.5" customHeight="1">
      <c r="B22" s="78" t="s">
        <v>144</v>
      </c>
      <c r="C22" s="99"/>
      <c r="D22" s="92"/>
      <c r="E22" s="93"/>
      <c r="F22" s="93"/>
      <c r="G22" s="93"/>
      <c r="H22" s="93"/>
      <c r="I22" s="93"/>
      <c r="J22" s="93"/>
      <c r="L22" s="61">
        <f>IF(D22&gt;0,8314/D22,"")</f>
      </c>
      <c r="M22" s="94"/>
      <c r="N22" s="90">
        <f>IF((F22&gt;0)*(G22&gt;0)*(L22&gt;0),((L22*G22/F22)*((F22+1)/2)^((F22+1)/(F22-1)))^0.5,"")</f>
      </c>
      <c r="O22" s="91">
        <f>IF((M22&gt;0),IF((G22/M22&gt;0)*(G22/M22&lt;=1),G22/M22,"ошибка ввода"),"")</f>
      </c>
    </row>
    <row r="23" spans="2:15" ht="25.5" customHeight="1">
      <c r="B23" s="78" t="s">
        <v>145</v>
      </c>
      <c r="C23" s="99"/>
      <c r="D23" s="92"/>
      <c r="E23" s="93"/>
      <c r="F23" s="93"/>
      <c r="G23" s="93"/>
      <c r="H23" s="93"/>
      <c r="I23" s="93"/>
      <c r="J23" s="93"/>
      <c r="L23" s="61">
        <f>IF(D23&gt;0,8314/D23,"")</f>
      </c>
      <c r="M23" s="94"/>
      <c r="N23" s="90">
        <f>IF((F23&gt;0)*(G23&gt;0)*(L23&gt;0),((L23*G23/F23)*((F23+1)/2)^((F23+1)/(F23-1)))^0.5,"")</f>
      </c>
      <c r="O23" s="91">
        <f>IF((M23&gt;0),IF((G23/M23&gt;0)*(G23/M23&lt;=1),G23/M23,"ошибка ввода"),"")</f>
      </c>
    </row>
    <row r="24" spans="2:15" ht="25.5" customHeight="1">
      <c r="B24" s="78" t="s">
        <v>146</v>
      </c>
      <c r="C24" s="99"/>
      <c r="D24" s="92"/>
      <c r="E24" s="93"/>
      <c r="F24" s="93"/>
      <c r="G24" s="93"/>
      <c r="H24" s="93"/>
      <c r="I24" s="93"/>
      <c r="J24" s="93"/>
      <c r="L24" s="61">
        <f>IF(D24&gt;0,8314/D24,"")</f>
      </c>
      <c r="M24" s="94"/>
      <c r="N24" s="90">
        <f>IF((F24&gt;0)*(G24&gt;0)*(L24&gt;0),((L24*G24/F24)*((F24+1)/2)^((F24+1)/(F24-1)))^0.5,"")</f>
      </c>
      <c r="O24" s="91">
        <f>IF((M24&gt;0),IF((G24/M24&gt;0)*(G24/M24&lt;=1),G24/M24,"ошибка ввода"),"")</f>
      </c>
    </row>
    <row r="25" spans="2:15" ht="25.5" customHeight="1">
      <c r="B25" s="78" t="s">
        <v>147</v>
      </c>
      <c r="C25" s="99"/>
      <c r="D25" s="92">
        <v>39.9</v>
      </c>
      <c r="E25" s="93">
        <v>1.042</v>
      </c>
      <c r="F25" s="93">
        <v>1.1361</v>
      </c>
      <c r="G25" s="93">
        <v>1520</v>
      </c>
      <c r="H25" s="93">
        <v>1.841</v>
      </c>
      <c r="I25" s="93">
        <v>5.132</v>
      </c>
      <c r="J25" s="93">
        <v>0.322</v>
      </c>
      <c r="L25" s="61">
        <f>IF(D25&gt;0,8314/D25,"")</f>
        <v>208.37092731829574</v>
      </c>
      <c r="M25" s="94"/>
      <c r="N25" s="90">
        <f>IF((F25&gt;0)*(G25&gt;0)*(L25&gt;0),((L25*G25/F25)*((F25+1)/2)^((F25+1)/(F25-1)))^0.5,"")</f>
        <v>885.1270992926293</v>
      </c>
      <c r="O25" s="91">
        <f>IF((M25&gt;0),IF((G25/M25&gt;0)*(G25/M25&lt;=1),G25/M25,"ошибка ввода"),"")</f>
      </c>
    </row>
  </sheetData>
  <sheetProtection password="E2E3" sheet="1"/>
  <mergeCells count="3">
    <mergeCell ref="D3:J3"/>
    <mergeCell ref="L3:O3"/>
    <mergeCell ref="A1:J1"/>
  </mergeCells>
  <printOptions/>
  <pageMargins left="0.75" right="0.75" top="1" bottom="1" header="0.5" footer="0.5"/>
  <pageSetup fitToHeight="1" fitToWidth="1" horizontalDpi="600" verticalDpi="600" orientation="portrait" paperSize="9" scale="4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B1:T26"/>
  <sheetViews>
    <sheetView showGridLines="0" zoomScalePageLayoutView="0" workbookViewId="0" topLeftCell="A1">
      <selection activeCell="F24" sqref="F24"/>
    </sheetView>
  </sheetViews>
  <sheetFormatPr defaultColWidth="9.00390625" defaultRowHeight="12.75"/>
  <cols>
    <col min="1" max="1" width="2.125" style="154" customWidth="1"/>
    <col min="2" max="4" width="14.25390625" style="154" customWidth="1"/>
    <col min="5" max="5" width="2.125" style="154" customWidth="1"/>
    <col min="6" max="9" width="14.25390625" style="154" customWidth="1"/>
    <col min="10" max="16384" width="9.125" style="154" customWidth="1"/>
  </cols>
  <sheetData>
    <row r="1" spans="2:3" ht="21.75" customHeight="1">
      <c r="B1" s="164" t="s">
        <v>180</v>
      </c>
      <c r="C1" s="165"/>
    </row>
    <row r="2" spans="2:20" s="160" customFormat="1" ht="11.25" customHeight="1">
      <c r="B2" s="166" t="s">
        <v>220</v>
      </c>
      <c r="C2" s="167"/>
      <c r="D2" s="152"/>
      <c r="E2" s="152"/>
      <c r="F2" s="155"/>
      <c r="G2" s="156"/>
      <c r="H2" s="152"/>
      <c r="I2" s="152"/>
      <c r="J2" s="152"/>
      <c r="K2" s="152"/>
      <c r="L2" s="155"/>
      <c r="M2" s="157"/>
      <c r="N2" s="158"/>
      <c r="O2" s="158"/>
      <c r="P2" s="158"/>
      <c r="Q2" s="158"/>
      <c r="R2" s="158"/>
      <c r="S2" s="158"/>
      <c r="T2" s="159"/>
    </row>
    <row r="3" spans="2:20" s="160" customFormat="1" ht="11.25" customHeight="1" thickBot="1">
      <c r="B3" s="166"/>
      <c r="C3" s="168"/>
      <c r="D3" s="161"/>
      <c r="E3" s="152"/>
      <c r="F3" s="155"/>
      <c r="G3" s="156"/>
      <c r="H3" s="152"/>
      <c r="I3" s="152"/>
      <c r="J3" s="152"/>
      <c r="K3" s="152"/>
      <c r="L3" s="155"/>
      <c r="M3" s="157"/>
      <c r="N3" s="158"/>
      <c r="O3" s="158"/>
      <c r="P3" s="158"/>
      <c r="Q3" s="158"/>
      <c r="R3" s="158"/>
      <c r="S3" s="158"/>
      <c r="T3" s="162"/>
    </row>
    <row r="4" spans="2:4" s="150" customFormat="1" ht="12.75">
      <c r="B4" s="169" t="s">
        <v>119</v>
      </c>
      <c r="C4" s="170"/>
      <c r="D4" s="135" t="s">
        <v>231</v>
      </c>
    </row>
    <row r="5" spans="2:4" s="153" customFormat="1" ht="13.5" thickBot="1">
      <c r="B5" s="171" t="s">
        <v>181</v>
      </c>
      <c r="C5" s="172"/>
      <c r="D5" s="136">
        <v>3442</v>
      </c>
    </row>
    <row r="6" spans="2:4" s="153" customFormat="1" ht="13.5" thickBot="1">
      <c r="B6" s="171" t="s">
        <v>216</v>
      </c>
      <c r="C6" s="193" t="s">
        <v>217</v>
      </c>
      <c r="D6" s="151">
        <v>28.726</v>
      </c>
    </row>
    <row r="7" spans="2:4" s="153" customFormat="1" ht="13.5" thickBot="1">
      <c r="B7" s="163"/>
      <c r="C7" s="150"/>
      <c r="D7" s="150"/>
    </row>
    <row r="8" spans="2:9" ht="13.5" thickBot="1">
      <c r="B8" s="173"/>
      <c r="C8" s="174" t="s">
        <v>182</v>
      </c>
      <c r="D8" s="175"/>
      <c r="E8" s="165"/>
      <c r="F8" s="173"/>
      <c r="G8" s="174" t="s">
        <v>183</v>
      </c>
      <c r="H8" s="176"/>
      <c r="I8" s="175"/>
    </row>
    <row r="9" spans="2:9" ht="13.5" thickBot="1">
      <c r="B9" s="268" t="s">
        <v>184</v>
      </c>
      <c r="C9" s="269"/>
      <c r="D9" s="177" t="s">
        <v>185</v>
      </c>
      <c r="E9" s="178"/>
      <c r="F9" s="268" t="s">
        <v>186</v>
      </c>
      <c r="G9" s="269"/>
      <c r="H9" s="268" t="s">
        <v>187</v>
      </c>
      <c r="I9" s="269"/>
    </row>
    <row r="10" spans="2:9" ht="39" thickBot="1">
      <c r="B10" s="179" t="s">
        <v>188</v>
      </c>
      <c r="C10" s="180" t="s">
        <v>189</v>
      </c>
      <c r="D10" s="181" t="s">
        <v>190</v>
      </c>
      <c r="E10" s="178"/>
      <c r="F10" s="179" t="s">
        <v>188</v>
      </c>
      <c r="G10" s="180" t="s">
        <v>191</v>
      </c>
      <c r="H10" s="179" t="s">
        <v>190</v>
      </c>
      <c r="I10" s="182" t="s">
        <v>192</v>
      </c>
    </row>
    <row r="11" spans="2:9" s="153" customFormat="1" ht="12.75">
      <c r="B11" s="137" t="s">
        <v>193</v>
      </c>
      <c r="C11" s="138">
        <v>0.21794</v>
      </c>
      <c r="D11" s="139">
        <v>36.37</v>
      </c>
      <c r="F11" s="137" t="s">
        <v>194</v>
      </c>
      <c r="G11" s="138">
        <v>0.18112</v>
      </c>
      <c r="H11" s="137">
        <v>192.464</v>
      </c>
      <c r="I11" s="140">
        <v>101.96</v>
      </c>
    </row>
    <row r="12" spans="2:9" s="153" customFormat="1" ht="12.75">
      <c r="B12" s="141" t="s">
        <v>195</v>
      </c>
      <c r="C12" s="142">
        <v>0.41607</v>
      </c>
      <c r="D12" s="143">
        <v>36.801</v>
      </c>
      <c r="F12" s="141" t="s">
        <v>196</v>
      </c>
      <c r="G12" s="142">
        <v>0</v>
      </c>
      <c r="H12" s="141">
        <v>85.772</v>
      </c>
      <c r="I12" s="144">
        <v>60.0843</v>
      </c>
    </row>
    <row r="13" spans="2:9" ht="12.75">
      <c r="B13" s="141" t="s">
        <v>197</v>
      </c>
      <c r="C13" s="142">
        <v>0</v>
      </c>
      <c r="D13" s="143">
        <v>37.003</v>
      </c>
      <c r="F13" s="141" t="s">
        <v>198</v>
      </c>
      <c r="G13" s="142">
        <v>0</v>
      </c>
      <c r="H13" s="141">
        <v>0</v>
      </c>
      <c r="I13" s="144">
        <v>0</v>
      </c>
    </row>
    <row r="14" spans="2:9" ht="12.75">
      <c r="B14" s="141" t="s">
        <v>199</v>
      </c>
      <c r="C14" s="142">
        <v>1.17093</v>
      </c>
      <c r="D14" s="143">
        <v>54.723</v>
      </c>
      <c r="F14" s="141"/>
      <c r="G14" s="142">
        <v>0</v>
      </c>
      <c r="H14" s="141">
        <v>0</v>
      </c>
      <c r="I14" s="144">
        <v>0</v>
      </c>
    </row>
    <row r="15" spans="2:9" ht="12.75">
      <c r="B15" s="141" t="s">
        <v>200</v>
      </c>
      <c r="C15" s="142">
        <v>0.37755</v>
      </c>
      <c r="D15" s="145">
        <v>37.658</v>
      </c>
      <c r="F15" s="141"/>
      <c r="G15" s="142">
        <v>0</v>
      </c>
      <c r="H15" s="141">
        <v>0</v>
      </c>
      <c r="I15" s="144">
        <v>0</v>
      </c>
    </row>
    <row r="16" spans="2:9" ht="12.75">
      <c r="B16" s="141" t="s">
        <v>201</v>
      </c>
      <c r="C16" s="142">
        <v>0.05314</v>
      </c>
      <c r="D16" s="145">
        <v>20.786</v>
      </c>
      <c r="F16" s="141"/>
      <c r="G16" s="142">
        <v>0</v>
      </c>
      <c r="H16" s="141">
        <v>0</v>
      </c>
      <c r="I16" s="144">
        <v>0</v>
      </c>
    </row>
    <row r="17" spans="2:9" ht="13.5" thickBot="1">
      <c r="B17" s="141" t="s">
        <v>202</v>
      </c>
      <c r="C17" s="142">
        <v>0.25356</v>
      </c>
      <c r="D17" s="143">
        <v>61.802</v>
      </c>
      <c r="F17" s="146"/>
      <c r="G17" s="147">
        <v>0</v>
      </c>
      <c r="H17" s="146">
        <v>0</v>
      </c>
      <c r="I17" s="148">
        <v>0</v>
      </c>
    </row>
    <row r="18" spans="2:9" ht="13.5" thickBot="1">
      <c r="B18" s="141" t="s">
        <v>203</v>
      </c>
      <c r="C18" s="142">
        <v>0.506</v>
      </c>
      <c r="D18" s="143">
        <v>37.002</v>
      </c>
      <c r="F18" s="183" t="s">
        <v>204</v>
      </c>
      <c r="G18" s="184">
        <f>SUM(G11:G17)</f>
        <v>0.18112</v>
      </c>
      <c r="H18" s="184"/>
      <c r="I18" s="185"/>
    </row>
    <row r="19" spans="2:4" ht="12.75">
      <c r="B19" s="141" t="s">
        <v>205</v>
      </c>
      <c r="C19" s="142">
        <v>0.13071</v>
      </c>
      <c r="D19" s="143">
        <v>36.426</v>
      </c>
    </row>
    <row r="20" spans="2:7" ht="12.75">
      <c r="B20" s="141" t="s">
        <v>206</v>
      </c>
      <c r="C20" s="142">
        <v>0</v>
      </c>
      <c r="D20" s="143">
        <v>0</v>
      </c>
      <c r="F20" s="186" t="s">
        <v>207</v>
      </c>
      <c r="G20" s="187">
        <f>(D11*C11+D12*C12+D13*C13+D14*C14+D15*C15+D16*C16+D17*C17+D18*C18+D19*C19+D20*C20+D21*C21+D22*C22+D23*C23+D24*C24+D25*C25)/C26</f>
        <v>43.62208248958165</v>
      </c>
    </row>
    <row r="21" spans="2:7" ht="12.75">
      <c r="B21" s="141" t="s">
        <v>208</v>
      </c>
      <c r="C21" s="142">
        <v>0</v>
      </c>
      <c r="D21" s="143">
        <v>0</v>
      </c>
      <c r="F21" s="186" t="s">
        <v>209</v>
      </c>
      <c r="G21" s="187">
        <f>Cp/(Cp-8.314)</f>
        <v>1.2354701647265385</v>
      </c>
    </row>
    <row r="22" spans="2:7" ht="12.75">
      <c r="B22" s="141" t="s">
        <v>221</v>
      </c>
      <c r="C22" s="142">
        <v>0.08182</v>
      </c>
      <c r="D22" s="143">
        <v>21.007</v>
      </c>
      <c r="F22" s="186" t="s">
        <v>210</v>
      </c>
      <c r="G22" s="187">
        <f>(H11*G11+H12*G12+H13*G13+H14*G14+H15*G15+H16*G16+H17*G17)/G18</f>
        <v>192.464</v>
      </c>
    </row>
    <row r="23" spans="2:7" ht="12.75">
      <c r="B23" s="141" t="s">
        <v>222</v>
      </c>
      <c r="C23" s="142">
        <v>0.039</v>
      </c>
      <c r="D23" s="143">
        <v>0</v>
      </c>
      <c r="F23" s="186" t="s">
        <v>211</v>
      </c>
      <c r="G23" s="187">
        <f>(I11*G11+I12*G12+I13*G13+I14*G14+I15*G15+I16*G16+I17*G17)/100</f>
        <v>0.184669952</v>
      </c>
    </row>
    <row r="24" spans="2:7" ht="12.75">
      <c r="B24" s="141" t="s">
        <v>223</v>
      </c>
      <c r="C24" s="142">
        <v>0.02468</v>
      </c>
      <c r="D24" s="143">
        <v>0</v>
      </c>
      <c r="F24" s="188" t="s">
        <v>212</v>
      </c>
      <c r="G24" s="187">
        <f>X/(1-X)</f>
        <v>0.22649717430750205</v>
      </c>
    </row>
    <row r="25" spans="2:7" ht="15" thickBot="1">
      <c r="B25" s="146" t="s">
        <v>224</v>
      </c>
      <c r="C25" s="147">
        <v>0.01847</v>
      </c>
      <c r="D25" s="149">
        <v>0</v>
      </c>
      <c r="F25" s="189" t="s">
        <v>219</v>
      </c>
      <c r="G25" s="190">
        <f>D6*(C26+G18)/C26</f>
        <v>30.30747681215367</v>
      </c>
    </row>
    <row r="26" spans="2:7" ht="19.5" thickBot="1">
      <c r="B26" s="183" t="s">
        <v>204</v>
      </c>
      <c r="C26" s="184">
        <f>SUM(C11:C25)</f>
        <v>3.2898700000000005</v>
      </c>
      <c r="D26" s="185"/>
      <c r="F26" s="191" t="s">
        <v>213</v>
      </c>
      <c r="G26" s="192">
        <f>K*(1+Psi*Cps/Cp)/(1+K*Psi*Cps/Cp)</f>
        <v>1.1053730434153624</v>
      </c>
    </row>
  </sheetData>
  <sheetProtection password="C494" sheet="1" objects="1" scenarios="1"/>
  <mergeCells count="3">
    <mergeCell ref="B9:C9"/>
    <mergeCell ref="F9:G9"/>
    <mergeCell ref="H9:I9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"/>
  <dimension ref="A1:K268"/>
  <sheetViews>
    <sheetView zoomScalePageLayoutView="0" workbookViewId="0" topLeftCell="C1">
      <selection activeCell="O30" sqref="O30"/>
    </sheetView>
  </sheetViews>
  <sheetFormatPr defaultColWidth="9.00390625" defaultRowHeight="12.75"/>
  <cols>
    <col min="1" max="10" width="9.125" style="1" customWidth="1"/>
    <col min="11" max="11" width="11.875" style="1" customWidth="1"/>
    <col min="12" max="16384" width="9.125" style="1" customWidth="1"/>
  </cols>
  <sheetData>
    <row r="1" spans="1:11" ht="8.25">
      <c r="A1" s="1" t="s">
        <v>5</v>
      </c>
      <c r="B1" s="1" t="s">
        <v>7</v>
      </c>
      <c r="D1" s="1" t="s">
        <v>5</v>
      </c>
      <c r="E1" s="1" t="s">
        <v>8</v>
      </c>
      <c r="G1" s="1" t="s">
        <v>5</v>
      </c>
      <c r="H1" s="1" t="s">
        <v>6</v>
      </c>
      <c r="J1" s="1" t="s">
        <v>5</v>
      </c>
      <c r="K1" s="1" t="s">
        <v>11</v>
      </c>
    </row>
    <row r="2" spans="1:11" ht="8.25">
      <c r="A2" s="1">
        <v>0</v>
      </c>
      <c r="B2" s="1">
        <v>91</v>
      </c>
      <c r="D2" s="1">
        <v>0</v>
      </c>
      <c r="E2" s="1">
        <v>6</v>
      </c>
      <c r="G2" s="1">
        <v>0</v>
      </c>
      <c r="H2" s="1">
        <v>0</v>
      </c>
      <c r="J2" s="1">
        <v>0</v>
      </c>
      <c r="K2" s="1">
        <v>0</v>
      </c>
    </row>
    <row r="3" spans="1:11" ht="8.25">
      <c r="A3" s="1">
        <v>0.024</v>
      </c>
      <c r="B3" s="1">
        <v>91</v>
      </c>
      <c r="D3" s="1">
        <v>0.024</v>
      </c>
      <c r="E3" s="1">
        <v>6</v>
      </c>
      <c r="G3" s="1">
        <v>0.024</v>
      </c>
      <c r="H3" s="1">
        <v>0.6684289628983188</v>
      </c>
      <c r="J3" s="1">
        <v>0.024</v>
      </c>
      <c r="K3" s="1">
        <v>7.917545969099431</v>
      </c>
    </row>
    <row r="4" spans="1:11" ht="8.25">
      <c r="A4" s="1">
        <v>0.028</v>
      </c>
      <c r="B4" s="1">
        <v>91.50461791319263</v>
      </c>
      <c r="D4" s="1">
        <v>0.028</v>
      </c>
      <c r="E4" s="1">
        <v>5.981969223397453</v>
      </c>
      <c r="G4" s="1">
        <v>0.028</v>
      </c>
      <c r="H4" s="1">
        <v>0.6739031266320759</v>
      </c>
      <c r="J4" s="1">
        <v>0.028</v>
      </c>
      <c r="K4" s="1">
        <v>7.992781743121899</v>
      </c>
    </row>
    <row r="5" spans="1:11" ht="8.25">
      <c r="A5" s="1">
        <v>0.032</v>
      </c>
      <c r="B5" s="1">
        <v>91.98242927563413</v>
      </c>
      <c r="D5" s="1">
        <v>0.032</v>
      </c>
      <c r="E5" s="1">
        <v>5.963891030137107</v>
      </c>
      <c r="G5" s="1">
        <v>0.032</v>
      </c>
      <c r="H5" s="1">
        <v>0.6790997222736105</v>
      </c>
      <c r="J5" s="1">
        <v>0.032</v>
      </c>
      <c r="K5" s="1">
        <v>8.066626258048517</v>
      </c>
    </row>
    <row r="6" spans="1:11" ht="8.25">
      <c r="A6" s="1">
        <v>0.036000000000000004</v>
      </c>
      <c r="B6" s="1">
        <v>92.46063566197293</v>
      </c>
      <c r="D6" s="1">
        <v>0.036000000000000004</v>
      </c>
      <c r="E6" s="1">
        <v>5.945768065498798</v>
      </c>
      <c r="G6" s="1">
        <v>0.036000000000000004</v>
      </c>
      <c r="H6" s="1">
        <v>0.6843134661684619</v>
      </c>
      <c r="J6" s="1">
        <v>0.036000000000000004</v>
      </c>
      <c r="K6" s="1">
        <v>8.140756324627082</v>
      </c>
    </row>
    <row r="7" spans="1:11" ht="8.25">
      <c r="A7" s="1">
        <v>0.04000000000000001</v>
      </c>
      <c r="B7" s="1">
        <v>92.93923356107632</v>
      </c>
      <c r="D7" s="1">
        <v>0.04000000000000001</v>
      </c>
      <c r="E7" s="1">
        <v>5.927600414569665</v>
      </c>
      <c r="G7" s="1">
        <v>0.04000000000000001</v>
      </c>
      <c r="H7" s="1">
        <v>0.6895443167541957</v>
      </c>
      <c r="J7" s="1">
        <v>0.04000000000000001</v>
      </c>
      <c r="K7" s="1">
        <v>8.215171404747398</v>
      </c>
    </row>
    <row r="8" spans="1:11" ht="8.25">
      <c r="A8" s="1">
        <v>0.04400000000000001</v>
      </c>
      <c r="B8" s="1">
        <v>93.41821557604088</v>
      </c>
      <c r="D8" s="1">
        <v>0.04400000000000001</v>
      </c>
      <c r="E8" s="1">
        <v>5.909388162102941</v>
      </c>
      <c r="G8" s="1">
        <v>0.04400000000000001</v>
      </c>
      <c r="H8" s="1">
        <v>0.6947921895957118</v>
      </c>
      <c r="J8" s="1">
        <v>0.04400000000000001</v>
      </c>
      <c r="K8" s="1">
        <v>8.289870711523154</v>
      </c>
    </row>
    <row r="9" spans="1:11" ht="8.25">
      <c r="A9" s="1">
        <v>0.048000000000000015</v>
      </c>
      <c r="B9" s="1">
        <v>93.89757431805826</v>
      </c>
      <c r="D9" s="1">
        <v>0.048000000000000015</v>
      </c>
      <c r="E9" s="1">
        <v>5.891131392883098</v>
      </c>
      <c r="G9" s="1">
        <v>0.048000000000000015</v>
      </c>
      <c r="H9" s="1">
        <v>0.7000569996850318</v>
      </c>
      <c r="J9" s="1">
        <v>0.048000000000000015</v>
      </c>
      <c r="K9" s="1">
        <v>8.364853449623276</v>
      </c>
    </row>
    <row r="10" spans="1:11" ht="8.25">
      <c r="A10" s="1">
        <v>0.05200000000000002</v>
      </c>
      <c r="B10" s="1">
        <v>94.3773024070926</v>
      </c>
      <c r="D10" s="1">
        <v>0.05200000000000002</v>
      </c>
      <c r="E10" s="1">
        <v>5.872830191725645</v>
      </c>
      <c r="G10" s="1">
        <v>0.05200000000000002</v>
      </c>
      <c r="H10" s="1">
        <v>0.7053386614519206</v>
      </c>
      <c r="J10" s="1">
        <v>0.05200000000000002</v>
      </c>
      <c r="K10" s="1">
        <v>8.440118815345153</v>
      </c>
    </row>
    <row r="11" spans="1:11" ht="8.25">
      <c r="A11" s="1">
        <v>0.05600000000000002</v>
      </c>
      <c r="B11" s="1">
        <v>94.85739247199882</v>
      </c>
      <c r="D11" s="1">
        <v>0.05600000000000002</v>
      </c>
      <c r="E11" s="1">
        <v>5.854484643476863</v>
      </c>
      <c r="G11" s="1">
        <v>0.05600000000000002</v>
      </c>
      <c r="H11" s="1">
        <v>0.7106370887684337</v>
      </c>
      <c r="J11" s="1">
        <v>0.05600000000000002</v>
      </c>
      <c r="K11" s="1">
        <v>8.515665996653555</v>
      </c>
    </row>
    <row r="12" spans="1:11" ht="8.25">
      <c r="A12" s="1">
        <v>0.060000000000000026</v>
      </c>
      <c r="B12" s="1">
        <v>95.33783715064013</v>
      </c>
      <c r="D12" s="1">
        <v>0.060000000000000026</v>
      </c>
      <c r="E12" s="1">
        <v>5.836094833013548</v>
      </c>
      <c r="G12" s="1">
        <v>0.060000000000000026</v>
      </c>
      <c r="H12" s="1">
        <v>0.7159521949534688</v>
      </c>
      <c r="J12" s="1">
        <v>0.060000000000000026</v>
      </c>
      <c r="K12" s="1">
        <v>8.591494173219633</v>
      </c>
    </row>
    <row r="13" spans="1:11" ht="8.25">
      <c r="A13" s="1">
        <v>0.06400000000000003</v>
      </c>
      <c r="B13" s="1">
        <v>95.81862909000535</v>
      </c>
      <c r="D13" s="1">
        <v>0.06400000000000003</v>
      </c>
      <c r="E13" s="1">
        <v>5.817660845242742</v>
      </c>
      <c r="G13" s="1">
        <v>0.06400000000000003</v>
      </c>
      <c r="H13" s="1">
        <v>0.7212838927773296</v>
      </c>
      <c r="J13" s="1">
        <v>0.06400000000000003</v>
      </c>
      <c r="K13" s="1">
        <v>8.667602516460141</v>
      </c>
    </row>
    <row r="14" spans="1:11" ht="8.25">
      <c r="A14" s="1">
        <v>0.06800000000000003</v>
      </c>
      <c r="B14" s="1">
        <v>96.29976094632545</v>
      </c>
      <c r="D14" s="1">
        <v>0.06800000000000003</v>
      </c>
      <c r="E14" s="1">
        <v>5.799182765101462</v>
      </c>
      <c r="G14" s="1">
        <v>0.06800000000000003</v>
      </c>
      <c r="H14" s="1">
        <v>0.7266320944662935</v>
      </c>
      <c r="J14" s="1">
        <v>0.06800000000000003</v>
      </c>
      <c r="K14" s="1">
        <v>8.743990189576772</v>
      </c>
    </row>
    <row r="15" spans="1:11" ht="8.25">
      <c r="A15" s="1">
        <v>0.07200000000000004</v>
      </c>
      <c r="B15" s="1">
        <v>96.7812253851896</v>
      </c>
      <c r="D15" s="1">
        <v>0.07200000000000004</v>
      </c>
      <c r="E15" s="1">
        <v>5.780660677556439</v>
      </c>
      <c r="G15" s="1">
        <v>0.07200000000000004</v>
      </c>
      <c r="H15" s="1">
        <v>0.7319967117071877</v>
      </c>
      <c r="J15" s="1">
        <v>0.07200000000000004</v>
      </c>
      <c r="K15" s="1">
        <v>8.820656347595651</v>
      </c>
    </row>
    <row r="16" spans="1:11" ht="8.25">
      <c r="A16" s="1">
        <v>0.07600000000000004</v>
      </c>
      <c r="B16" s="1">
        <v>97.26301508166081</v>
      </c>
      <c r="D16" s="1">
        <v>0.07600000000000004</v>
      </c>
      <c r="E16" s="1">
        <v>5.762094667603833</v>
      </c>
      <c r="G16" s="1">
        <v>0.07600000000000004</v>
      </c>
      <c r="H16" s="1">
        <v>0.7373776556519727</v>
      </c>
      <c r="J16" s="1">
        <v>0.07600000000000004</v>
      </c>
      <c r="K16" s="1">
        <v>8.897600137406993</v>
      </c>
    </row>
    <row r="17" spans="1:11" ht="8.25">
      <c r="A17" s="1">
        <v>0.08000000000000004</v>
      </c>
      <c r="B17" s="1">
        <v>97.74512272039092</v>
      </c>
      <c r="D17" s="1">
        <v>0.08000000000000004</v>
      </c>
      <c r="E17" s="1">
        <v>5.743484820268963</v>
      </c>
      <c r="G17" s="1">
        <v>0.08000000000000004</v>
      </c>
      <c r="H17" s="1">
        <v>0.7427748369223324</v>
      </c>
      <c r="J17" s="1">
        <v>0.08000000000000004</v>
      </c>
      <c r="K17" s="1">
        <v>8.974820697804894</v>
      </c>
    </row>
    <row r="18" spans="1:11" ht="8.25">
      <c r="A18" s="1">
        <v>0.08400000000000005</v>
      </c>
      <c r="B18" s="1">
        <v>98.2275409957352</v>
      </c>
      <c r="D18" s="1">
        <v>0.08400000000000005</v>
      </c>
      <c r="E18" s="1">
        <v>5.724831220606029</v>
      </c>
      <c r="G18" s="1">
        <v>0.08400000000000005</v>
      </c>
      <c r="H18" s="1">
        <v>0.748188165614271</v>
      </c>
      <c r="J18" s="1">
        <v>0.08400000000000005</v>
      </c>
      <c r="K18" s="1">
        <v>9.052317159527275</v>
      </c>
    </row>
    <row r="19" spans="1:11" ht="8.25">
      <c r="A19" s="1">
        <v>0.08800000000000005</v>
      </c>
      <c r="B19" s="1">
        <v>98.71026261186589</v>
      </c>
      <c r="D19" s="1">
        <v>0.08800000000000005</v>
      </c>
      <c r="E19" s="1">
        <v>5.706133953697826</v>
      </c>
      <c r="G19" s="1">
        <v>0.08800000000000005</v>
      </c>
      <c r="H19" s="1">
        <v>0.7536175513027126</v>
      </c>
      <c r="J19" s="1">
        <v>0.08800000000000005</v>
      </c>
      <c r="K19" s="1">
        <v>9.13008864529593</v>
      </c>
    </row>
    <row r="20" spans="1:11" ht="8.25">
      <c r="A20" s="1">
        <v>0.09200000000000005</v>
      </c>
      <c r="B20" s="1">
        <v>99.19328028288612</v>
      </c>
      <c r="D20" s="1">
        <v>0.09200000000000005</v>
      </c>
      <c r="E20" s="1">
        <v>5.687393104655468</v>
      </c>
      <c r="G20" s="1">
        <v>0.09200000000000005</v>
      </c>
      <c r="H20" s="1">
        <v>0.7590629030461132</v>
      </c>
      <c r="J20" s="1">
        <v>0.09200000000000005</v>
      </c>
      <c r="K20" s="1">
        <v>9.208134269856803</v>
      </c>
    </row>
    <row r="21" spans="1:11" ht="8.25">
      <c r="A21" s="1">
        <v>0.09600000000000006</v>
      </c>
      <c r="B21" s="1">
        <v>99.67658673294245</v>
      </c>
      <c r="D21" s="1">
        <v>0.09600000000000006</v>
      </c>
      <c r="E21" s="1">
        <v>5.668608758618096</v>
      </c>
      <c r="G21" s="1">
        <v>0.09600000000000006</v>
      </c>
      <c r="H21" s="1">
        <v>0.7645241293910738</v>
      </c>
      <c r="J21" s="1">
        <v>0.09600000000000006</v>
      </c>
      <c r="K21" s="1">
        <v>9.286453140020324</v>
      </c>
    </row>
    <row r="22" spans="1:11" ht="8.25">
      <c r="A22" s="1">
        <v>0.10000000000000006</v>
      </c>
      <c r="B22" s="1">
        <v>100.16017469633731</v>
      </c>
      <c r="D22" s="1">
        <v>0.10000000000000006</v>
      </c>
      <c r="E22" s="1">
        <v>5.649781000752592</v>
      </c>
      <c r="G22" s="1">
        <v>0.10000000000000006</v>
      </c>
      <c r="H22" s="1">
        <v>0.7700011383769606</v>
      </c>
      <c r="J22" s="1">
        <v>0.10000000000000006</v>
      </c>
      <c r="K22" s="1">
        <v>9.365044354701926</v>
      </c>
    </row>
    <row r="23" spans="1:11" ht="8.25">
      <c r="A23" s="1">
        <v>0.10400000000000006</v>
      </c>
      <c r="B23" s="1">
        <v>100.6440369176407</v>
      </c>
      <c r="D23" s="1">
        <v>0.10400000000000006</v>
      </c>
      <c r="E23" s="1">
        <v>5.630909916253287</v>
      </c>
      <c r="G23" s="1">
        <v>0.10400000000000006</v>
      </c>
      <c r="H23" s="1">
        <v>0.7754938375405306</v>
      </c>
      <c r="J23" s="1">
        <v>0.10400000000000006</v>
      </c>
      <c r="K23" s="1">
        <v>9.44390700496268</v>
      </c>
    </row>
    <row r="24" spans="1:11" ht="8.25">
      <c r="A24" s="1">
        <v>0.10800000000000007</v>
      </c>
      <c r="B24" s="1">
        <v>101.1281661518013</v>
      </c>
      <c r="D24" s="1">
        <v>0.10800000000000007</v>
      </c>
      <c r="E24" s="1">
        <v>5.6119955903416745</v>
      </c>
      <c r="G24" s="1">
        <v>0.10800000000000007</v>
      </c>
      <c r="H24" s="1">
        <v>0.7810021339205596</v>
      </c>
      <c r="J24" s="1">
        <v>0.10800000000000007</v>
      </c>
      <c r="K24" s="1">
        <v>9.523040174050063</v>
      </c>
    </row>
    <row r="25" spans="1:11" ht="8.25">
      <c r="A25" s="1">
        <v>0.11200000000000007</v>
      </c>
      <c r="B25" s="1">
        <v>101.6125551642573</v>
      </c>
      <c r="D25" s="1">
        <v>0.11200000000000007</v>
      </c>
      <c r="E25" s="1">
        <v>5.593038108266105</v>
      </c>
      <c r="G25" s="1">
        <v>0.11200000000000007</v>
      </c>
      <c r="H25" s="1">
        <v>0.7865259340624811</v>
      </c>
      <c r="J25" s="1">
        <v>0.11200000000000007</v>
      </c>
      <c r="K25" s="1">
        <v>9.602442937438887</v>
      </c>
    </row>
    <row r="26" spans="1:11" ht="8.25">
      <c r="A26" s="1">
        <v>0.11600000000000008</v>
      </c>
      <c r="B26" s="1">
        <v>102.09719673104642</v>
      </c>
      <c r="D26" s="1">
        <v>0.11600000000000008</v>
      </c>
      <c r="E26" s="1">
        <v>5.574037555301501</v>
      </c>
      <c r="G26" s="1">
        <v>0.11600000000000008</v>
      </c>
      <c r="H26" s="1">
        <v>0.792065144023024</v>
      </c>
      <c r="J26" s="1">
        <v>0.11600000000000008</v>
      </c>
      <c r="K26" s="1">
        <v>9.682114362872342</v>
      </c>
    </row>
    <row r="27" spans="1:11" ht="8.25">
      <c r="A27" s="1">
        <v>0.12000000000000008</v>
      </c>
      <c r="B27" s="1">
        <v>102.58208363891531</v>
      </c>
      <c r="D27" s="1">
        <v>0.12000000000000008</v>
      </c>
      <c r="E27" s="1">
        <v>5.55499401674905</v>
      </c>
      <c r="G27" s="1">
        <v>0.12000000000000008</v>
      </c>
      <c r="H27" s="1">
        <v>0.7976196693748561</v>
      </c>
      <c r="J27" s="1">
        <v>0.12000000000000008</v>
      </c>
      <c r="K27" s="1">
        <v>9.76205351040314</v>
      </c>
    </row>
    <row r="28" spans="1:11" ht="8.25">
      <c r="A28" s="1">
        <v>0.12400000000000008</v>
      </c>
      <c r="B28" s="1">
        <v>103.0672086854286</v>
      </c>
      <c r="D28" s="1">
        <v>0.12400000000000008</v>
      </c>
      <c r="E28" s="1">
        <v>5.535907577935905</v>
      </c>
      <c r="G28" s="1">
        <v>0.12400000000000008</v>
      </c>
      <c r="H28" s="1">
        <v>0.8031894152112333</v>
      </c>
      <c r="J28" s="1">
        <v>0.12400000000000008</v>
      </c>
      <c r="K28" s="1">
        <v>9.842259432434826</v>
      </c>
    </row>
    <row r="29" spans="1:11" ht="8.25">
      <c r="A29" s="1">
        <v>0.12800000000000009</v>
      </c>
      <c r="B29" s="1">
        <v>103.55256467907743</v>
      </c>
      <c r="D29" s="1">
        <v>0.12800000000000009</v>
      </c>
      <c r="E29" s="1">
        <v>5.516778324214885</v>
      </c>
      <c r="G29" s="1">
        <v>0.12800000000000009</v>
      </c>
      <c r="H29" s="1">
        <v>0.8087742861506536</v>
      </c>
      <c r="J29" s="1">
        <v>0.12800000000000009</v>
      </c>
      <c r="K29" s="1">
        <v>9.922731173763248</v>
      </c>
    </row>
    <row r="30" spans="1:11" ht="8.25">
      <c r="A30" s="1">
        <v>0.1320000000000001</v>
      </c>
      <c r="B30" s="1">
        <v>104.0381444393869</v>
      </c>
      <c r="D30" s="1">
        <v>0.1320000000000001</v>
      </c>
      <c r="E30" s="1">
        <v>5.497606340964163</v>
      </c>
      <c r="G30" s="1">
        <v>0.1320000000000001</v>
      </c>
      <c r="H30" s="1">
        <v>0.8143741863415079</v>
      </c>
      <c r="J30" s="1">
        <v>0.1320000000000001</v>
      </c>
      <c r="K30" s="1">
        <v>10.003467771618018</v>
      </c>
    </row>
    <row r="31" spans="1:11" ht="8.25">
      <c r="A31" s="1">
        <v>0.1360000000000001</v>
      </c>
      <c r="B31" s="1">
        <v>104.5239407970237</v>
      </c>
      <c r="D31" s="1">
        <v>0.1360000000000001</v>
      </c>
      <c r="E31" s="1">
        <v>5.4783917135869675</v>
      </c>
      <c r="G31" s="1">
        <v>0.1360000000000001</v>
      </c>
      <c r="H31" s="1">
        <v>0.8199890194667449</v>
      </c>
      <c r="J31" s="1">
        <v>0.1360000000000001</v>
      </c>
      <c r="K31" s="1">
        <v>10.08446825570427</v>
      </c>
    </row>
    <row r="32" spans="1:11" ht="8.25">
      <c r="A32" s="1">
        <v>0.1400000000000001</v>
      </c>
      <c r="B32" s="1">
        <v>105.0099465939026</v>
      </c>
      <c r="D32" s="1">
        <v>0.1400000000000001</v>
      </c>
      <c r="E32" s="1">
        <v>5.459134527511269</v>
      </c>
      <c r="G32" s="1">
        <v>0.1400000000000001</v>
      </c>
      <c r="H32" s="1">
        <v>0.8256186887485304</v>
      </c>
      <c r="J32" s="1">
        <v>0.1400000000000001</v>
      </c>
      <c r="K32" s="1">
        <v>10.165731648244416</v>
      </c>
    </row>
    <row r="33" spans="1:11" ht="8.25">
      <c r="A33" s="1">
        <v>0.1440000000000001</v>
      </c>
      <c r="B33" s="1">
        <v>105.49615468329254</v>
      </c>
      <c r="D33" s="1">
        <v>0.1440000000000001</v>
      </c>
      <c r="E33" s="1">
        <v>5.439834868189468</v>
      </c>
      <c r="G33" s="1">
        <v>0.1440000000000001</v>
      </c>
      <c r="H33" s="1">
        <v>0.8312630969529134</v>
      </c>
      <c r="J33" s="1">
        <v>0.1440000000000001</v>
      </c>
      <c r="K33" s="1">
        <v>10.247256964020046</v>
      </c>
    </row>
    <row r="34" spans="1:11" ht="8.25">
      <c r="A34" s="1">
        <v>0.1480000000000001</v>
      </c>
      <c r="B34" s="1">
        <v>105.98255792992217</v>
      </c>
      <c r="D34" s="1">
        <v>0.1480000000000001</v>
      </c>
      <c r="E34" s="1">
        <v>5.420492821098089</v>
      </c>
      <c r="G34" s="1">
        <v>0.1480000000000001</v>
      </c>
      <c r="H34" s="1">
        <v>0.8369221463944941</v>
      </c>
      <c r="J34" s="1">
        <v>0.1480000000000001</v>
      </c>
      <c r="K34" s="1">
        <v>10.329043210413985</v>
      </c>
    </row>
    <row r="35" spans="1:11" ht="8.25">
      <c r="A35" s="1">
        <v>0.1520000000000001</v>
      </c>
      <c r="B35" s="1">
        <v>106.46914921008488</v>
      </c>
      <c r="D35" s="1">
        <v>0.1520000000000001</v>
      </c>
      <c r="E35" s="1">
        <v>5.401108471737459</v>
      </c>
      <c r="G35" s="1">
        <v>0.1520000000000001</v>
      </c>
      <c r="H35" s="1">
        <v>0.8425957389410963</v>
      </c>
      <c r="J35" s="1">
        <v>0.1520000000000001</v>
      </c>
      <c r="K35" s="1">
        <v>10.411089387452439</v>
      </c>
    </row>
    <row r="36" spans="1:11" ht="8.25">
      <c r="A36" s="1">
        <v>0.1560000000000001</v>
      </c>
      <c r="B36" s="1">
        <v>106.95592141174292</v>
      </c>
      <c r="D36" s="1">
        <v>0.1560000000000001</v>
      </c>
      <c r="E36" s="1">
        <v>5.381681905631394</v>
      </c>
      <c r="G36" s="1">
        <v>0.1560000000000001</v>
      </c>
      <c r="H36" s="1">
        <v>0.8482837760184365</v>
      </c>
      <c r="J36" s="1">
        <v>0.1560000000000001</v>
      </c>
      <c r="K36" s="1">
        <v>10.493394487847224</v>
      </c>
    </row>
    <row r="37" spans="1:11" ht="8.25">
      <c r="A37" s="1">
        <v>0.16000000000000011</v>
      </c>
      <c r="B37" s="1">
        <v>107.4428674346315</v>
      </c>
      <c r="D37" s="1">
        <v>0.16000000000000011</v>
      </c>
      <c r="E37" s="1">
        <v>5.362213208326887</v>
      </c>
      <c r="G37" s="1">
        <v>0.16000000000000011</v>
      </c>
      <c r="H37" s="1">
        <v>0.8539861586148044</v>
      </c>
      <c r="J37" s="1">
        <v>0.16000000000000011</v>
      </c>
      <c r="K37" s="1">
        <v>10.575957497038182</v>
      </c>
    </row>
    <row r="38" spans="1:11" ht="8.25">
      <c r="A38" s="1">
        <v>0.16400000000000012</v>
      </c>
      <c r="B38" s="1">
        <v>107.92998019036159</v>
      </c>
      <c r="D38" s="1">
        <v>0.16400000000000012</v>
      </c>
      <c r="E38" s="1">
        <v>5.34270246539378</v>
      </c>
      <c r="G38" s="1">
        <v>0.16400000000000012</v>
      </c>
      <c r="H38" s="1">
        <v>0.8597027872857343</v>
      </c>
      <c r="J38" s="1">
        <v>0.16400000000000012</v>
      </c>
      <c r="K38" s="1">
        <v>10.658777393235606</v>
      </c>
    </row>
    <row r="39" spans="1:11" ht="8.25">
      <c r="A39" s="1">
        <v>0.16800000000000012</v>
      </c>
      <c r="B39" s="1">
        <v>108.41725260252285</v>
      </c>
      <c r="D39" s="1">
        <v>0.16800000000000012</v>
      </c>
      <c r="E39" s="1">
        <v>5.323149762424448</v>
      </c>
      <c r="G39" s="1">
        <v>0.16800000000000012</v>
      </c>
      <c r="H39" s="1">
        <v>0.8654335621586876</v>
      </c>
      <c r="J39" s="1">
        <v>0.16800000000000012</v>
      </c>
      <c r="K39" s="1">
        <v>10.741853147462896</v>
      </c>
    </row>
    <row r="40" spans="1:11" ht="8.25">
      <c r="A40" s="1">
        <v>0.17200000000000013</v>
      </c>
      <c r="B40" s="1">
        <v>108.90467760678557</v>
      </c>
      <c r="D40" s="1">
        <v>0.17200000000000013</v>
      </c>
      <c r="E40" s="1">
        <v>5.303555185033481</v>
      </c>
      <c r="G40" s="1">
        <v>0.17200000000000013</v>
      </c>
      <c r="H40" s="1">
        <v>0.8711783829377324</v>
      </c>
      <c r="J40" s="1">
        <v>0.17200000000000013</v>
      </c>
      <c r="K40" s="1">
        <v>10.825183723599226</v>
      </c>
    </row>
    <row r="41" spans="1:11" ht="8.25">
      <c r="A41" s="1">
        <v>0.17600000000000013</v>
      </c>
      <c r="B41" s="1">
        <v>109.3922481510018</v>
      </c>
      <c r="D41" s="1">
        <v>0.17600000000000013</v>
      </c>
      <c r="E41" s="1">
        <v>5.283918818857351</v>
      </c>
      <c r="G41" s="1">
        <v>0.17600000000000013</v>
      </c>
      <c r="H41" s="1">
        <v>0.876937148908221</v>
      </c>
      <c r="J41" s="1">
        <v>0.17600000000000013</v>
      </c>
      <c r="K41" s="1">
        <v>10.908768078422314</v>
      </c>
    </row>
    <row r="42" spans="1:11" ht="8.25">
      <c r="A42" s="1">
        <v>0.18000000000000013</v>
      </c>
      <c r="B42" s="1">
        <v>109.87995719530653</v>
      </c>
      <c r="D42" s="1">
        <v>0.18000000000000013</v>
      </c>
      <c r="E42" s="1">
        <v>5.264240749554092</v>
      </c>
      <c r="G42" s="1">
        <v>0.18000000000000013</v>
      </c>
      <c r="H42" s="1">
        <v>0.8827097589414765</v>
      </c>
      <c r="J42" s="1">
        <v>0.18000000000000013</v>
      </c>
      <c r="K42" s="1">
        <v>10.992605161651392</v>
      </c>
    </row>
    <row r="43" spans="1:11" ht="8.25">
      <c r="A43" s="1">
        <v>0.18400000000000014</v>
      </c>
      <c r="B43" s="1">
        <v>110.36779771221772</v>
      </c>
      <c r="D43" s="1">
        <v>0.18400000000000014</v>
      </c>
      <c r="E43" s="1">
        <v>5.244521062802974</v>
      </c>
      <c r="G43" s="1">
        <v>0.18400000000000014</v>
      </c>
      <c r="H43" s="1">
        <v>0.8884961114994725</v>
      </c>
      <c r="J43" s="1">
        <v>0.18400000000000014</v>
      </c>
      <c r="K43" s="1">
        <v>11.076693915990157</v>
      </c>
    </row>
    <row r="44" spans="1:11" ht="8.25">
      <c r="A44" s="1">
        <v>0.18800000000000014</v>
      </c>
      <c r="B44" s="1">
        <v>110.85576268673596</v>
      </c>
      <c r="D44" s="1">
        <v>0.18800000000000014</v>
      </c>
      <c r="E44" s="1">
        <v>5.224759844304173</v>
      </c>
      <c r="G44" s="1">
        <v>0.18800000000000014</v>
      </c>
      <c r="H44" s="1">
        <v>0.8942961046395178</v>
      </c>
      <c r="J44" s="1">
        <v>0.18800000000000014</v>
      </c>
      <c r="K44" s="1">
        <v>11.161033277169915</v>
      </c>
    </row>
    <row r="45" spans="1:11" ht="8.25">
      <c r="A45" s="1">
        <v>0.19200000000000014</v>
      </c>
      <c r="B45" s="1">
        <v>111.34384511644355</v>
      </c>
      <c r="D45" s="1">
        <v>0.19200000000000014</v>
      </c>
      <c r="E45" s="1">
        <v>5.204957179778442</v>
      </c>
      <c r="G45" s="1">
        <v>0.19200000000000014</v>
      </c>
      <c r="H45" s="1">
        <v>0.9001096360189402</v>
      </c>
      <c r="J45" s="1">
        <v>0.19200000000000014</v>
      </c>
      <c r="K45" s="1">
        <v>11.245622173992777</v>
      </c>
    </row>
    <row r="46" spans="1:11" ht="8.25">
      <c r="A46" s="1">
        <v>0.19600000000000015</v>
      </c>
      <c r="B46" s="1">
        <v>111.83203801160262</v>
      </c>
      <c r="D46" s="1">
        <v>0.19600000000000015</v>
      </c>
      <c r="E46" s="1">
        <v>5.185113154966781</v>
      </c>
      <c r="G46" s="1">
        <v>0.19600000000000015</v>
      </c>
      <c r="H46" s="1">
        <v>0.9059366028997662</v>
      </c>
      <c r="J46" s="1">
        <v>0.19600000000000015</v>
      </c>
      <c r="K46" s="1">
        <v>11.330459528374917</v>
      </c>
    </row>
    <row r="47" spans="1:11" ht="8.25">
      <c r="A47" s="1">
        <v>0.20000000000000015</v>
      </c>
      <c r="B47" s="1">
        <v>112.32033439525354</v>
      </c>
      <c r="D47" s="1">
        <v>0.20000000000000015</v>
      </c>
      <c r="E47" s="1">
        <v>5.165227855630103</v>
      </c>
      <c r="G47" s="1">
        <v>0.20000000000000015</v>
      </c>
      <c r="H47" s="1">
        <v>0.9117769021534116</v>
      </c>
      <c r="J47" s="1">
        <v>0.20000000000000015</v>
      </c>
      <c r="K47" s="1">
        <v>11.415544255390051</v>
      </c>
    </row>
    <row r="48" spans="1:11" ht="8.25">
      <c r="A48" s="1">
        <v>0.20400000000000015</v>
      </c>
      <c r="B48" s="1">
        <v>112.80872730331154</v>
      </c>
      <c r="D48" s="1">
        <v>0.20400000000000015</v>
      </c>
      <c r="E48" s="1">
        <v>5.145301367548901</v>
      </c>
      <c r="G48" s="1">
        <v>0.20400000000000015</v>
      </c>
      <c r="H48" s="1">
        <v>0.9176304302653578</v>
      </c>
      <c r="J48" s="1">
        <v>0.20400000000000015</v>
      </c>
      <c r="K48" s="1">
        <v>11.500875263312848</v>
      </c>
    </row>
    <row r="49" spans="1:11" ht="8.25">
      <c r="A49" s="1">
        <v>0.20800000000000016</v>
      </c>
      <c r="B49" s="1">
        <v>113.29720978466379</v>
      </c>
      <c r="D49" s="1">
        <v>0.20800000000000016</v>
      </c>
      <c r="E49" s="1">
        <v>5.1253337765229166</v>
      </c>
      <c r="G49" s="1">
        <v>0.20800000000000016</v>
      </c>
      <c r="H49" s="1">
        <v>0.9234970833398394</v>
      </c>
      <c r="J49" s="1">
        <v>0.20800000000000016</v>
      </c>
      <c r="K49" s="1">
        <v>11.58645145366256</v>
      </c>
    </row>
    <row r="50" spans="1:11" ht="8.25">
      <c r="A50" s="1">
        <v>0.21200000000000016</v>
      </c>
      <c r="B50" s="1">
        <v>113.78577490126484</v>
      </c>
      <c r="D50" s="1">
        <v>0.21200000000000016</v>
      </c>
      <c r="E50" s="1">
        <v>5.105325168370799</v>
      </c>
      <c r="G50" s="1">
        <v>0.21200000000000016</v>
      </c>
      <c r="H50" s="1">
        <v>0.9293767571045193</v>
      </c>
      <c r="J50" s="1">
        <v>0.21200000000000016</v>
      </c>
      <c r="K50" s="1">
        <v>11.67227172124663</v>
      </c>
    </row>
    <row r="51" spans="1:11" ht="8.25">
      <c r="A51" s="1">
        <v>0.21600000000000016</v>
      </c>
      <c r="B51" s="1">
        <v>114.27441572823271</v>
      </c>
      <c r="D51" s="1">
        <v>0.21600000000000016</v>
      </c>
      <c r="E51" s="1">
        <v>5.08527562892977</v>
      </c>
      <c r="G51" s="1">
        <v>0.21600000000000016</v>
      </c>
      <c r="H51" s="1">
        <v>0.9352693469151776</v>
      </c>
      <c r="J51" s="1">
        <v>0.21600000000000016</v>
      </c>
      <c r="K51" s="1">
        <v>11.758334954204535</v>
      </c>
    </row>
    <row r="52" spans="1:11" ht="8.25">
      <c r="A52" s="1">
        <v>0.22000000000000017</v>
      </c>
      <c r="B52" s="1">
        <v>114.76312535394315</v>
      </c>
      <c r="D52" s="1">
        <v>0.22000000000000017</v>
      </c>
      <c r="E52" s="1">
        <v>5.06518524405529</v>
      </c>
      <c r="G52" s="1">
        <v>0.22000000000000017</v>
      </c>
      <c r="H52" s="1">
        <v>0.9411747477603855</v>
      </c>
      <c r="J52" s="1">
        <v>0.22000000000000017</v>
      </c>
      <c r="K52" s="1">
        <v>11.84464003405154</v>
      </c>
    </row>
    <row r="53" spans="1:11" ht="8.25">
      <c r="A53" s="1">
        <v>0.22400000000000017</v>
      </c>
      <c r="B53" s="1">
        <v>115.25189688012405</v>
      </c>
      <c r="D53" s="1">
        <v>0.22400000000000017</v>
      </c>
      <c r="E53" s="1">
        <v>5.045054099620712</v>
      </c>
      <c r="G53" s="1">
        <v>0.22400000000000017</v>
      </c>
      <c r="H53" s="1">
        <v>0.9470928542661841</v>
      </c>
      <c r="J53" s="1">
        <v>0.22400000000000017</v>
      </c>
      <c r="K53" s="1">
        <v>11.931185835722674</v>
      </c>
    </row>
    <row r="54" spans="1:11" ht="8.25">
      <c r="A54" s="1">
        <v>0.22800000000000017</v>
      </c>
      <c r="B54" s="1">
        <v>115.74072342194876</v>
      </c>
      <c r="D54" s="1">
        <v>0.22800000000000017</v>
      </c>
      <c r="E54" s="1">
        <v>5.024882281516943</v>
      </c>
      <c r="G54" s="1">
        <v>0.22800000000000017</v>
      </c>
      <c r="H54" s="1">
        <v>0.9530235607007601</v>
      </c>
      <c r="J54" s="1">
        <v>0.22800000000000017</v>
      </c>
      <c r="K54" s="1">
        <v>12.017971227616703</v>
      </c>
    </row>
    <row r="55" spans="1:11" ht="8.25">
      <c r="A55" s="1">
        <v>0.23200000000000018</v>
      </c>
      <c r="B55" s="1">
        <v>116.22959810812952</v>
      </c>
      <c r="D55" s="1">
        <v>0.23200000000000018</v>
      </c>
      <c r="E55" s="1">
        <v>5.004669875652106</v>
      </c>
      <c r="G55" s="1">
        <v>0.23200000000000018</v>
      </c>
      <c r="H55" s="1">
        <v>0.9589667609791253</v>
      </c>
      <c r="J55" s="1">
        <v>0.23200000000000018</v>
      </c>
      <c r="K55" s="1">
        <v>12.104995071640273</v>
      </c>
    </row>
    <row r="56" spans="1:11" ht="8.25">
      <c r="A56" s="1">
        <v>0.23600000000000018</v>
      </c>
      <c r="B56" s="1">
        <v>116.71851408100922</v>
      </c>
      <c r="D56" s="1">
        <v>0.23600000000000018</v>
      </c>
      <c r="E56" s="1">
        <v>4.984416967951194</v>
      </c>
      <c r="G56" s="1">
        <v>0.23600000000000018</v>
      </c>
      <c r="H56" s="1">
        <v>0.9649223486677804</v>
      </c>
      <c r="J56" s="1">
        <v>0.23600000000000018</v>
      </c>
      <c r="K56" s="1">
        <v>12.192256223251992</v>
      </c>
    </row>
    <row r="57" spans="1:11" ht="8.25">
      <c r="A57" s="1">
        <v>0.24000000000000019</v>
      </c>
      <c r="B57" s="1">
        <v>117.2074644966535</v>
      </c>
      <c r="D57" s="1">
        <v>0.24000000000000019</v>
      </c>
      <c r="E57" s="1">
        <v>4.9641236443557295</v>
      </c>
      <c r="G57" s="1">
        <v>0.24000000000000019</v>
      </c>
      <c r="H57" s="1">
        <v>0.9708902169893926</v>
      </c>
      <c r="J57" s="1">
        <v>0.24000000000000019</v>
      </c>
      <c r="K57" s="1">
        <v>12.279753531506746</v>
      </c>
    </row>
    <row r="58" spans="1:11" ht="8.25">
      <c r="A58" s="1">
        <v>0.2440000000000002</v>
      </c>
      <c r="B58" s="1">
        <v>117.69644252494176</v>
      </c>
      <c r="D58" s="1">
        <v>0.2440000000000002</v>
      </c>
      <c r="E58" s="1">
        <v>4.943789990823415</v>
      </c>
      <c r="G58" s="1">
        <v>0.2440000000000002</v>
      </c>
      <c r="H58" s="1">
        <v>0.9768702588274597</v>
      </c>
      <c r="J58" s="1">
        <v>0.2440000000000002</v>
      </c>
      <c r="K58" s="1">
        <v>12.36748583909998</v>
      </c>
    </row>
    <row r="59" spans="1:11" ht="8.25">
      <c r="A59" s="1">
        <v>0.2480000000000002</v>
      </c>
      <c r="B59" s="1">
        <v>118.18544134965751</v>
      </c>
      <c r="D59" s="1">
        <v>0.2480000000000002</v>
      </c>
      <c r="E59" s="1">
        <v>4.923416093327793</v>
      </c>
      <c r="G59" s="1">
        <v>0.2480000000000002</v>
      </c>
      <c r="H59" s="1">
        <v>0.9828623667309747</v>
      </c>
      <c r="J59" s="1">
        <v>0.2480000000000002</v>
      </c>
      <c r="K59" s="1">
        <v>12.45545198241208</v>
      </c>
    </row>
    <row r="60" spans="1:11" ht="8.25">
      <c r="A60" s="1">
        <v>0.25200000000000017</v>
      </c>
      <c r="B60" s="1">
        <v>118.67445416857838</v>
      </c>
      <c r="D60" s="1">
        <v>0.25200000000000017</v>
      </c>
      <c r="E60" s="1">
        <v>4.903002037857897</v>
      </c>
      <c r="G60" s="1">
        <v>0.25200000000000017</v>
      </c>
      <c r="H60" s="1">
        <v>0.9888664329190894</v>
      </c>
      <c r="J60" s="1">
        <v>0.25200000000000017</v>
      </c>
      <c r="K60" s="1">
        <v>12.54365079155288</v>
      </c>
    </row>
    <row r="61" spans="1:11" ht="8.25">
      <c r="A61" s="1">
        <v>0.25600000000000017</v>
      </c>
      <c r="B61" s="1">
        <v>119.16347419356535</v>
      </c>
      <c r="D61" s="1">
        <v>0.25600000000000017</v>
      </c>
      <c r="E61" s="1">
        <v>4.882547910417904</v>
      </c>
      <c r="G61" s="1">
        <v>0.25600000000000017</v>
      </c>
      <c r="H61" s="1">
        <v>0.9948823492857722</v>
      </c>
      <c r="J61" s="1">
        <v>0.25600000000000017</v>
      </c>
      <c r="K61" s="1">
        <v>12.632081090406135</v>
      </c>
    </row>
    <row r="62" spans="1:11" ht="8.25">
      <c r="A62" s="1">
        <v>0.2600000000000002</v>
      </c>
      <c r="B62" s="1">
        <v>119.65249465065132</v>
      </c>
      <c r="D62" s="1">
        <v>0.2600000000000002</v>
      </c>
      <c r="E62" s="1">
        <v>4.86205379702679</v>
      </c>
      <c r="G62" s="1">
        <v>0.2600000000000002</v>
      </c>
      <c r="H62" s="1">
        <v>1.0009100074044646</v>
      </c>
      <c r="J62" s="1">
        <v>0.2600000000000002</v>
      </c>
      <c r="K62" s="1">
        <v>12.720741696674168</v>
      </c>
    </row>
    <row r="63" spans="1:11" ht="8.25">
      <c r="A63" s="1">
        <v>0.2640000000000002</v>
      </c>
      <c r="B63" s="1">
        <v>120.14150878012912</v>
      </c>
      <c r="D63" s="1">
        <v>0.2640000000000002</v>
      </c>
      <c r="E63" s="1">
        <v>4.841519783717976</v>
      </c>
      <c r="G63" s="1">
        <v>0.2640000000000002</v>
      </c>
      <c r="H63" s="1">
        <v>1.0069492985327322</v>
      </c>
      <c r="J63" s="1">
        <v>0.2640000000000002</v>
      </c>
      <c r="K63" s="1">
        <v>12.809631421922509</v>
      </c>
    </row>
    <row r="64" spans="1:11" ht="8.25">
      <c r="A64" s="1">
        <v>0.2680000000000002</v>
      </c>
      <c r="B64" s="1">
        <v>120.63050983663895</v>
      </c>
      <c r="D64" s="1">
        <v>0.2680000000000002</v>
      </c>
      <c r="E64" s="1">
        <v>4.82094595653898</v>
      </c>
      <c r="G64" s="1">
        <v>0.2680000000000002</v>
      </c>
      <c r="H64" s="1">
        <v>1.0130001136169144</v>
      </c>
      <c r="J64" s="1">
        <v>0.2680000000000002</v>
      </c>
      <c r="K64" s="1">
        <v>12.898749071624646</v>
      </c>
    </row>
    <row r="65" spans="1:11" ht="8.25">
      <c r="A65" s="1">
        <v>0.2720000000000002</v>
      </c>
      <c r="B65" s="1">
        <v>121.11949108925491</v>
      </c>
      <c r="D65" s="1">
        <v>0.2720000000000002</v>
      </c>
      <c r="E65" s="1">
        <v>4.800332401551071</v>
      </c>
      <c r="G65" s="1">
        <v>0.2720000000000002</v>
      </c>
      <c r="H65" s="1">
        <v>1.0190623432967663</v>
      </c>
      <c r="J65" s="1">
        <v>0.2720000000000002</v>
      </c>
      <c r="K65" s="1">
        <v>12.988093445206793</v>
      </c>
    </row>
    <row r="66" spans="1:11" ht="8.25">
      <c r="A66" s="1">
        <v>0.2760000000000002</v>
      </c>
      <c r="B66" s="1">
        <v>121.60844582157148</v>
      </c>
      <c r="D66" s="1">
        <v>0.2760000000000002</v>
      </c>
      <c r="E66" s="1">
        <v>4.779679204828911</v>
      </c>
      <c r="G66" s="1">
        <v>0.2760000000000002</v>
      </c>
      <c r="H66" s="1">
        <v>1.0251358779101027</v>
      </c>
      <c r="J66" s="1">
        <v>0.2760000000000002</v>
      </c>
      <c r="K66" s="1">
        <v>13.077663336092774</v>
      </c>
    </row>
    <row r="67" spans="1:11" ht="8.25">
      <c r="A67" s="1">
        <v>0.2800000000000002</v>
      </c>
      <c r="B67" s="1">
        <v>122.09736733178872</v>
      </c>
      <c r="D67" s="1">
        <v>0.2800000000000002</v>
      </c>
      <c r="E67" s="1">
        <v>4.758986452460209</v>
      </c>
      <c r="G67" s="1">
        <v>0.2800000000000002</v>
      </c>
      <c r="H67" s="1">
        <v>1.031220607497431</v>
      </c>
      <c r="J67" s="1">
        <v>0.2800000000000002</v>
      </c>
      <c r="K67" s="1">
        <v>13.16745753174892</v>
      </c>
    </row>
    <row r="68" spans="1:11" ht="8.25">
      <c r="A68" s="1">
        <v>0.2840000000000002</v>
      </c>
      <c r="B68" s="1">
        <v>122.58624893279735</v>
      </c>
      <c r="D68" s="1">
        <v>0.2840000000000002</v>
      </c>
      <c r="E68" s="1">
        <v>4.738254230545363</v>
      </c>
      <c r="G68" s="1">
        <v>0.2840000000000002</v>
      </c>
      <c r="H68" s="1">
        <v>1.0373164218065851</v>
      </c>
      <c r="J68" s="1">
        <v>0.2840000000000002</v>
      </c>
      <c r="K68" s="1">
        <v>13.257474813729036</v>
      </c>
    </row>
    <row r="69" spans="1:11" ht="8.25">
      <c r="A69" s="1">
        <v>0.2880000000000002</v>
      </c>
      <c r="B69" s="1">
        <v>123.07508395226283</v>
      </c>
      <c r="D69" s="1">
        <v>0.2880000000000002</v>
      </c>
      <c r="E69" s="1">
        <v>4.7174826251971105</v>
      </c>
      <c r="G69" s="1">
        <v>0.2880000000000002</v>
      </c>
      <c r="H69" s="1">
        <v>1.0434232102973504</v>
      </c>
      <c r="J69" s="1">
        <v>0.2880000000000002</v>
      </c>
      <c r="K69" s="1">
        <v>13.347713957719467</v>
      </c>
    </row>
    <row r="70" spans="1:11" ht="8.25">
      <c r="A70" s="1">
        <v>0.2920000000000002</v>
      </c>
      <c r="B70" s="1">
        <v>123.56386573270912</v>
      </c>
      <c r="D70" s="1">
        <v>0.2920000000000002</v>
      </c>
      <c r="E70" s="1">
        <v>4.696671722540176</v>
      </c>
      <c r="G70" s="1">
        <v>0.2920000000000002</v>
      </c>
      <c r="H70" s="1">
        <v>1.0495408621460867</v>
      </c>
      <c r="J70" s="1">
        <v>0.2920000000000002</v>
      </c>
      <c r="K70" s="1">
        <v>13.438173733584117</v>
      </c>
    </row>
    <row r="71" spans="1:11" ht="8.25">
      <c r="A71" s="1">
        <v>0.2960000000000002</v>
      </c>
      <c r="B71" s="1">
        <v>124.05258763160167</v>
      </c>
      <c r="D71" s="1">
        <v>0.2960000000000002</v>
      </c>
      <c r="E71" s="1">
        <v>4.675821608710912</v>
      </c>
      <c r="G71" s="1">
        <v>0.2960000000000002</v>
      </c>
      <c r="H71" s="1">
        <v>1.0556692662503457</v>
      </c>
      <c r="J71" s="1">
        <v>0.2960000000000002</v>
      </c>
      <c r="K71" s="1">
        <v>13.528852905409645</v>
      </c>
    </row>
    <row r="72" spans="1:11" ht="8.25">
      <c r="A72" s="1">
        <v>0.3000000000000002</v>
      </c>
      <c r="B72" s="1">
        <v>124.5412430214295</v>
      </c>
      <c r="D72" s="1">
        <v>0.3000000000000002</v>
      </c>
      <c r="E72" s="1">
        <v>4.654932369856946</v>
      </c>
      <c r="G72" s="1">
        <v>0.3000000000000002</v>
      </c>
      <c r="H72" s="1">
        <v>1.0618083112334797</v>
      </c>
      <c r="J72" s="1">
        <v>0.3000000000000002</v>
      </c>
      <c r="K72" s="1">
        <v>13.619750231550611</v>
      </c>
    </row>
    <row r="73" spans="1:11" ht="8.25">
      <c r="A73" s="1">
        <v>0.3040000000000002</v>
      </c>
      <c r="B73" s="1">
        <v>125.0298252897875</v>
      </c>
      <c r="D73" s="1">
        <v>0.3040000000000002</v>
      </c>
      <c r="E73" s="1">
        <v>4.6340040921368235</v>
      </c>
      <c r="G73" s="1">
        <v>0.3040000000000002</v>
      </c>
      <c r="H73" s="1">
        <v>1.0679578854492537</v>
      </c>
      <c r="J73" s="1">
        <v>0.3040000000000002</v>
      </c>
      <c r="K73" s="1">
        <v>13.71086446467476</v>
      </c>
    </row>
    <row r="74" spans="1:11" ht="8.25">
      <c r="A74" s="1">
        <v>0.3080000000000002</v>
      </c>
      <c r="B74" s="1">
        <v>125.51832783945693</v>
      </c>
      <c r="D74" s="1">
        <v>0.3080000000000002</v>
      </c>
      <c r="E74" s="1">
        <v>4.613036861719657</v>
      </c>
      <c r="G74" s="1">
        <v>0.3080000000000002</v>
      </c>
      <c r="H74" s="1">
        <v>1.0741178769864381</v>
      </c>
      <c r="J74" s="1">
        <v>0.3080000000000002</v>
      </c>
      <c r="K74" s="1">
        <v>13.80219435180823</v>
      </c>
    </row>
    <row r="75" spans="1:11" ht="8.25">
      <c r="A75" s="1">
        <v>0.3120000000000002</v>
      </c>
      <c r="B75" s="1">
        <v>126.00674408848639</v>
      </c>
      <c r="D75" s="1">
        <v>0.3120000000000002</v>
      </c>
      <c r="E75" s="1">
        <v>4.592030764784763</v>
      </c>
      <c r="G75" s="1">
        <v>0.3120000000000002</v>
      </c>
      <c r="H75" s="1">
        <v>1.080288173673411</v>
      </c>
      <c r="J75" s="1">
        <v>0.3120000000000002</v>
      </c>
      <c r="K75" s="1">
        <v>13.893738634380961</v>
      </c>
    </row>
    <row r="76" spans="1:11" ht="8.25">
      <c r="A76" s="1">
        <v>0.3160000000000002</v>
      </c>
      <c r="B76" s="1">
        <v>126.4950674702714</v>
      </c>
      <c r="D76" s="1">
        <v>0.3160000000000002</v>
      </c>
      <c r="E76" s="1">
        <v>4.5709858875213065</v>
      </c>
      <c r="G76" s="1">
        <v>0.3160000000000002</v>
      </c>
      <c r="H76" s="1">
        <v>1.0864686630827416</v>
      </c>
      <c r="J76" s="1">
        <v>0.3160000000000002</v>
      </c>
      <c r="K76" s="1">
        <v>13.985496048272019</v>
      </c>
    </row>
    <row r="77" spans="1:11" ht="8.25">
      <c r="A77" s="1">
        <v>0.32000000000000023</v>
      </c>
      <c r="B77" s="1">
        <v>126.9832914336335</v>
      </c>
      <c r="D77" s="1">
        <v>0.32000000000000023</v>
      </c>
      <c r="E77" s="1">
        <v>4.549902316127948</v>
      </c>
      <c r="G77" s="1">
        <v>0.32000000000000023</v>
      </c>
      <c r="H77" s="1">
        <v>1.0926592325357736</v>
      </c>
      <c r="J77" s="1">
        <v>0.32000000000000023</v>
      </c>
      <c r="K77" s="1">
        <v>14.07746532385501</v>
      </c>
    </row>
    <row r="78" spans="1:11" ht="8.25">
      <c r="A78" s="1">
        <v>0.32400000000000023</v>
      </c>
      <c r="B78" s="1">
        <v>127.47140944289927</v>
      </c>
      <c r="D78" s="1">
        <v>0.32400000000000023</v>
      </c>
      <c r="E78" s="1">
        <v>4.528780136812475</v>
      </c>
      <c r="G78" s="1">
        <v>0.32400000000000023</v>
      </c>
      <c r="H78" s="1">
        <v>1.098859769107204</v>
      </c>
      <c r="J78" s="1">
        <v>0.32400000000000023</v>
      </c>
      <c r="K78" s="1">
        <v>14.169645186043587</v>
      </c>
    </row>
    <row r="79" spans="1:11" ht="8.25">
      <c r="A79" s="1">
        <v>0.32800000000000024</v>
      </c>
      <c r="B79" s="1">
        <v>127.95941497797781</v>
      </c>
      <c r="D79" s="1">
        <v>0.32800000000000024</v>
      </c>
      <c r="E79" s="1">
        <v>4.507619435791457</v>
      </c>
      <c r="G79" s="1">
        <v>0.32800000000000024</v>
      </c>
      <c r="H79" s="1">
        <v>1.1050701596296493</v>
      </c>
      <c r="J79" s="1">
        <v>0.32800000000000024</v>
      </c>
      <c r="K79" s="1">
        <v>14.262034354336878</v>
      </c>
    </row>
    <row r="80" spans="1:11" ht="8.25">
      <c r="A80" s="1">
        <v>0.33200000000000024</v>
      </c>
      <c r="B80" s="1">
        <v>128.44730153443842</v>
      </c>
      <c r="D80" s="1">
        <v>0.33200000000000024</v>
      </c>
      <c r="E80" s="1">
        <v>4.486420299289874</v>
      </c>
      <c r="G80" s="1">
        <v>0.33200000000000024</v>
      </c>
      <c r="H80" s="1">
        <v>1.1112902906982103</v>
      </c>
      <c r="J80" s="1">
        <v>0.33200000000000024</v>
      </c>
      <c r="K80" s="1">
        <v>14.35463154286508</v>
      </c>
    </row>
    <row r="81" spans="1:11" ht="8.25">
      <c r="A81" s="1">
        <v>0.33600000000000024</v>
      </c>
      <c r="B81" s="1">
        <v>128.93506262358707</v>
      </c>
      <c r="D81" s="1">
        <v>0.33600000000000024</v>
      </c>
      <c r="E81" s="1">
        <v>4.465182813540762</v>
      </c>
      <c r="G81" s="1">
        <v>0.33600000000000024</v>
      </c>
      <c r="H81" s="1">
        <v>1.117520048675027</v>
      </c>
      <c r="J81" s="1">
        <v>0.33600000000000024</v>
      </c>
      <c r="K81" s="1">
        <v>14.447435460434988</v>
      </c>
    </row>
    <row r="82" spans="1:11" ht="8.25">
      <c r="A82" s="1">
        <v>0.34000000000000025</v>
      </c>
      <c r="B82" s="1">
        <v>129.42269177254263</v>
      </c>
      <c r="D82" s="1">
        <v>0.34000000000000025</v>
      </c>
      <c r="E82" s="1">
        <v>4.443907064784859</v>
      </c>
      <c r="G82" s="1">
        <v>0.34000000000000025</v>
      </c>
      <c r="H82" s="1">
        <v>1.1237593196938287</v>
      </c>
      <c r="J82" s="1">
        <v>0.34000000000000025</v>
      </c>
      <c r="K82" s="1">
        <v>14.54044481057563</v>
      </c>
    </row>
    <row r="83" spans="1:11" ht="8.25">
      <c r="A83" s="1">
        <v>0.34400000000000025</v>
      </c>
      <c r="B83" s="1">
        <v>129.91018252431198</v>
      </c>
      <c r="D83" s="1">
        <v>0.34400000000000025</v>
      </c>
      <c r="E83" s="1">
        <v>4.422593139270234</v>
      </c>
      <c r="G83" s="1">
        <v>0.34400000000000025</v>
      </c>
      <c r="H83" s="1">
        <v>1.1300079896644715</v>
      </c>
      <c r="J83" s="1">
        <v>0.34400000000000025</v>
      </c>
      <c r="K83" s="1">
        <v>14.633658291583858</v>
      </c>
    </row>
    <row r="84" spans="1:11" ht="8.25">
      <c r="A84" s="1">
        <v>0.34800000000000025</v>
      </c>
      <c r="B84" s="1">
        <v>130.39752843786525</v>
      </c>
      <c r="D84" s="1">
        <v>0.34800000000000025</v>
      </c>
      <c r="E84" s="1">
        <v>4.401241123251934</v>
      </c>
      <c r="G84" s="1">
        <v>0.34800000000000025</v>
      </c>
      <c r="H84" s="1">
        <v>1.1362659442774767</v>
      </c>
      <c r="J84" s="1">
        <v>0.34800000000000025</v>
      </c>
      <c r="K84" s="1">
        <v>14.727074596570066</v>
      </c>
    </row>
    <row r="85" spans="1:11" ht="8.25">
      <c r="A85" s="1">
        <v>0.35200000000000026</v>
      </c>
      <c r="B85" s="1">
        <v>130.8847230882096</v>
      </c>
      <c r="D85" s="1">
        <v>0.35200000000000026</v>
      </c>
      <c r="E85" s="1">
        <v>4.379851102991624</v>
      </c>
      <c r="G85" s="1">
        <v>0.35200000000000026</v>
      </c>
      <c r="H85" s="1">
        <v>1.1425330690085551</v>
      </c>
      <c r="J85" s="1">
        <v>0.35200000000000026</v>
      </c>
      <c r="K85" s="1">
        <v>14.820692413503853</v>
      </c>
    </row>
    <row r="86" spans="1:11" ht="8.25">
      <c r="A86" s="1">
        <v>0.35600000000000026</v>
      </c>
      <c r="B86" s="1">
        <v>131.37176006646305</v>
      </c>
      <c r="D86" s="1">
        <v>0.35600000000000026</v>
      </c>
      <c r="E86" s="1">
        <v>4.358423164757219</v>
      </c>
      <c r="G86" s="1">
        <v>0.35600000000000026</v>
      </c>
      <c r="H86" s="1">
        <v>1.148809249123127</v>
      </c>
      <c r="J86" s="1">
        <v>0.35600000000000026</v>
      </c>
      <c r="K86" s="1">
        <v>14.914510425259783</v>
      </c>
    </row>
    <row r="87" spans="1:11" ht="8.25">
      <c r="A87" s="1">
        <v>0.36000000000000026</v>
      </c>
      <c r="B87" s="1">
        <v>131.85863297992714</v>
      </c>
      <c r="D87" s="1">
        <v>0.36000000000000026</v>
      </c>
      <c r="E87" s="1">
        <v>4.33695739482253</v>
      </c>
      <c r="G87" s="1">
        <v>0.36000000000000026</v>
      </c>
      <c r="H87" s="1">
        <v>1.1550943696808293</v>
      </c>
      <c r="J87" s="1">
        <v>0.36000000000000026</v>
      </c>
      <c r="K87" s="1">
        <v>15.008527309663089</v>
      </c>
    </row>
    <row r="88" spans="1:11" ht="8.25">
      <c r="A88" s="1">
        <v>0.36400000000000027</v>
      </c>
      <c r="B88" s="1">
        <v>132.34533545215922</v>
      </c>
      <c r="D88" s="1">
        <v>0.36400000000000027</v>
      </c>
      <c r="E88" s="1">
        <v>4.315453879466898</v>
      </c>
      <c r="G88" s="1">
        <v>0.36400000000000027</v>
      </c>
      <c r="H88" s="1">
        <v>1.1613883155400204</v>
      </c>
      <c r="J88" s="1">
        <v>0.36400000000000027</v>
      </c>
      <c r="K88" s="1">
        <v>15.102741739535464</v>
      </c>
    </row>
    <row r="89" spans="1:11" ht="8.25">
      <c r="A89" s="1">
        <v>0.36800000000000027</v>
      </c>
      <c r="B89" s="1">
        <v>132.8318611230442</v>
      </c>
      <c r="D89" s="1">
        <v>0.36800000000000027</v>
      </c>
      <c r="E89" s="1">
        <v>4.2939127049748365</v>
      </c>
      <c r="G89" s="1">
        <v>0.36800000000000027</v>
      </c>
      <c r="H89" s="1">
        <v>1.1676909713622738</v>
      </c>
      <c r="J89" s="1">
        <v>0.36800000000000027</v>
      </c>
      <c r="K89" s="1">
        <v>15.197152382740883</v>
      </c>
    </row>
    <row r="90" spans="1:11" ht="8.25">
      <c r="A90" s="1">
        <v>0.3720000000000003</v>
      </c>
      <c r="B90" s="1">
        <v>133.3182036488654</v>
      </c>
      <c r="D90" s="1">
        <v>0.3720000000000003</v>
      </c>
      <c r="E90" s="1">
        <v>4.272333957635664</v>
      </c>
      <c r="G90" s="1">
        <v>0.3720000000000003</v>
      </c>
      <c r="H90" s="1">
        <v>1.1740022216168629</v>
      </c>
      <c r="J90" s="1">
        <v>0.3720000000000003</v>
      </c>
      <c r="K90" s="1">
        <v>15.29175790223139</v>
      </c>
    </row>
    <row r="91" spans="1:11" ht="8.25">
      <c r="A91" s="1">
        <v>0.3760000000000003</v>
      </c>
      <c r="B91" s="1">
        <v>133.80435670237515</v>
      </c>
      <c r="D91" s="1">
        <v>0.3760000000000003</v>
      </c>
      <c r="E91" s="1">
        <v>4.250717723743145</v>
      </c>
      <c r="G91" s="1">
        <v>0.3760000000000003</v>
      </c>
      <c r="H91" s="1">
        <v>1.1803219505852398</v>
      </c>
      <c r="J91" s="1">
        <v>0.3760000000000003</v>
      </c>
      <c r="K91" s="1">
        <v>15.38655695609296</v>
      </c>
    </row>
    <row r="92" spans="1:11" ht="8.25">
      <c r="A92" s="1">
        <v>0.3800000000000003</v>
      </c>
      <c r="B92" s="1">
        <v>134.29031397286428</v>
      </c>
      <c r="D92" s="1">
        <v>0.3800000000000003</v>
      </c>
      <c r="E92" s="1">
        <v>4.2290640895951315</v>
      </c>
      <c r="G92" s="1">
        <v>0.3800000000000003</v>
      </c>
      <c r="H92" s="1">
        <v>1.186650042365501</v>
      </c>
      <c r="J92" s="1">
        <v>0.3800000000000003</v>
      </c>
      <c r="K92" s="1">
        <v>15.481548197591342</v>
      </c>
    </row>
    <row r="93" spans="1:11" ht="8.25">
      <c r="A93" s="1">
        <v>0.3840000000000003</v>
      </c>
      <c r="B93" s="1">
        <v>134.7760691662313</v>
      </c>
      <c r="D93" s="1">
        <v>0.3840000000000003</v>
      </c>
      <c r="E93" s="1">
        <v>4.207373141493191</v>
      </c>
      <c r="G93" s="1">
        <v>0.3840000000000003</v>
      </c>
      <c r="H93" s="1">
        <v>1.192986380876847</v>
      </c>
      <c r="J93" s="1">
        <v>0.3840000000000003</v>
      </c>
      <c r="K93" s="1">
        <v>15.576730275217928</v>
      </c>
    </row>
    <row r="94" spans="1:11" ht="8.25">
      <c r="A94" s="1">
        <v>0.3880000000000003</v>
      </c>
      <c r="B94" s="1">
        <v>135.26161600505083</v>
      </c>
      <c r="D94" s="1">
        <v>0.3880000000000003</v>
      </c>
      <c r="E94" s="1">
        <v>4.185644965742254</v>
      </c>
      <c r="G94" s="1">
        <v>0.3880000000000003</v>
      </c>
      <c r="H94" s="1">
        <v>1.1993308498640316</v>
      </c>
      <c r="J94" s="1">
        <v>0.3880000000000003</v>
      </c>
      <c r="K94" s="1">
        <v>15.672101832735635</v>
      </c>
    </row>
    <row r="95" spans="1:11" ht="8.25">
      <c r="A95" s="1">
        <v>0.3920000000000003</v>
      </c>
      <c r="B95" s="1">
        <v>135.74694822864151</v>
      </c>
      <c r="D95" s="1">
        <v>0.3920000000000003</v>
      </c>
      <c r="E95" s="1">
        <v>4.163879648650246</v>
      </c>
      <c r="G95" s="1">
        <v>0.3920000000000003</v>
      </c>
      <c r="H95" s="1">
        <v>1.205683332901804</v>
      </c>
      <c r="J95" s="1">
        <v>0.3920000000000003</v>
      </c>
      <c r="K95" s="1">
        <v>15.767661509224844</v>
      </c>
    </row>
    <row r="96" spans="1:11" ht="8.25">
      <c r="A96" s="1">
        <v>0.3960000000000003</v>
      </c>
      <c r="B96" s="1">
        <v>136.23205959313324</v>
      </c>
      <c r="D96" s="1">
        <v>0.3960000000000003</v>
      </c>
      <c r="E96" s="1">
        <v>4.142077276527722</v>
      </c>
      <c r="G96" s="1">
        <v>0.3960000000000003</v>
      </c>
      <c r="H96" s="1">
        <v>1.2120437133993394</v>
      </c>
      <c r="J96" s="1">
        <v>0.3960000000000003</v>
      </c>
      <c r="K96" s="1">
        <v>15.863407939129258</v>
      </c>
    </row>
    <row r="97" spans="1:11" ht="8.25">
      <c r="A97" s="1">
        <v>0.4000000000000003</v>
      </c>
      <c r="B97" s="1">
        <v>136.71694387153352</v>
      </c>
      <c r="D97" s="1">
        <v>0.4000000000000003</v>
      </c>
      <c r="E97" s="1">
        <v>4.120237935687514</v>
      </c>
      <c r="G97" s="1">
        <v>0.4000000000000003</v>
      </c>
      <c r="H97" s="1">
        <v>1.2184118746046575</v>
      </c>
      <c r="J97" s="1">
        <v>0.4000000000000003</v>
      </c>
      <c r="K97" s="1">
        <v>15.959339752301858</v>
      </c>
    </row>
    <row r="98" spans="1:11" ht="8.25">
      <c r="A98" s="1">
        <v>0.4040000000000003</v>
      </c>
      <c r="B98" s="1">
        <v>137.20159485379375</v>
      </c>
      <c r="D98" s="1">
        <v>0.4040000000000003</v>
      </c>
      <c r="E98" s="1">
        <v>4.098361712444355</v>
      </c>
      <c r="G98" s="1">
        <v>0.4040000000000003</v>
      </c>
      <c r="H98" s="1">
        <v>1.2247876996090399</v>
      </c>
      <c r="J98" s="1">
        <v>0.4040000000000003</v>
      </c>
      <c r="K98" s="1">
        <v>16.055455574050836</v>
      </c>
    </row>
    <row r="99" spans="1:11" ht="8.25">
      <c r="A99" s="1">
        <v>0.4080000000000003</v>
      </c>
      <c r="B99" s="1">
        <v>137.68600634687405</v>
      </c>
      <c r="D99" s="1">
        <v>0.4080000000000003</v>
      </c>
      <c r="E99" s="1">
        <v>4.076448693114527</v>
      </c>
      <c r="G99" s="1">
        <v>0.4080000000000003</v>
      </c>
      <c r="H99" s="1">
        <v>1.2311710713514241</v>
      </c>
      <c r="J99" s="1">
        <v>0.4080000000000003</v>
      </c>
      <c r="K99" s="1">
        <v>16.15175402518549</v>
      </c>
    </row>
    <row r="100" spans="1:11" ht="8.25">
      <c r="A100" s="1">
        <v>0.4120000000000003</v>
      </c>
      <c r="B100" s="1">
        <v>138.17017217480856</v>
      </c>
      <c r="D100" s="1">
        <v>0.4120000000000003</v>
      </c>
      <c r="E100" s="1">
        <v>4.05449896401549</v>
      </c>
      <c r="G100" s="1">
        <v>0.4120000000000003</v>
      </c>
      <c r="H100" s="1">
        <v>1.2375618726228024</v>
      </c>
      <c r="J100" s="1">
        <v>0.4120000000000003</v>
      </c>
      <c r="K100" s="1">
        <v>16.24823372206224</v>
      </c>
    </row>
    <row r="101" spans="1:11" ht="8.25">
      <c r="A101" s="1">
        <v>0.4160000000000003</v>
      </c>
      <c r="B101" s="1">
        <v>138.6540861787688</v>
      </c>
      <c r="D101" s="1">
        <v>0.4160000000000003</v>
      </c>
      <c r="E101" s="1">
        <v>4.032512611465528</v>
      </c>
      <c r="G101" s="1">
        <v>0.4160000000000003</v>
      </c>
      <c r="H101" s="1">
        <v>1.2439599860705968</v>
      </c>
      <c r="J101" s="1">
        <v>0.4160000000000003</v>
      </c>
      <c r="K101" s="1">
        <v>16.344893276630476</v>
      </c>
    </row>
    <row r="102" spans="1:11" ht="8.25">
      <c r="A102" s="1">
        <v>0.4200000000000003</v>
      </c>
      <c r="B102" s="1">
        <v>139.1377422171278</v>
      </c>
      <c r="D102" s="1">
        <v>0.4200000000000003</v>
      </c>
      <c r="E102" s="1">
        <v>4.010489721783376</v>
      </c>
      <c r="G102" s="1">
        <v>0.4200000000000003</v>
      </c>
      <c r="H102" s="1">
        <v>1.250365294203036</v>
      </c>
      <c r="J102" s="1">
        <v>0.4200000000000003</v>
      </c>
      <c r="K102" s="1">
        <v>16.44173129647863</v>
      </c>
    </row>
    <row r="103" spans="1:11" ht="8.25">
      <c r="A103" s="1">
        <v>0.4240000000000003</v>
      </c>
      <c r="B103" s="1">
        <v>139.62113416552216</v>
      </c>
      <c r="D103" s="1">
        <v>0.4240000000000003</v>
      </c>
      <c r="E103" s="1">
        <v>3.988430381287862</v>
      </c>
      <c r="G103" s="1">
        <v>0.4240000000000003</v>
      </c>
      <c r="H103" s="1">
        <v>1.2567776793935084</v>
      </c>
      <c r="J103" s="1">
        <v>0.4240000000000003</v>
      </c>
      <c r="K103" s="1">
        <v>16.53874638487997</v>
      </c>
    </row>
    <row r="104" spans="1:11" ht="8.25">
      <c r="A104" s="1">
        <v>0.4280000000000003</v>
      </c>
      <c r="B104" s="1">
        <v>140.1042559169148</v>
      </c>
      <c r="D104" s="1">
        <v>0.4280000000000003</v>
      </c>
      <c r="E104" s="1">
        <v>3.9663346762975467</v>
      </c>
      <c r="G104" s="1">
        <v>0.4280000000000003</v>
      </c>
      <c r="H104" s="1">
        <v>1.263197023884918</v>
      </c>
      <c r="J104" s="1">
        <v>0.4280000000000003</v>
      </c>
      <c r="K104" s="1">
        <v>16.635937140838713</v>
      </c>
    </row>
    <row r="105" spans="1:11" ht="8.25">
      <c r="A105" s="1">
        <v>0.43200000000000033</v>
      </c>
      <c r="B105" s="1">
        <v>140.58710138165617</v>
      </c>
      <c r="D105" s="1">
        <v>0.43200000000000033</v>
      </c>
      <c r="E105" s="1">
        <v>3.9442026931303564</v>
      </c>
      <c r="G105" s="1">
        <v>0.43200000000000033</v>
      </c>
      <c r="H105" s="1">
        <v>1.2696232097940188</v>
      </c>
      <c r="J105" s="1">
        <v>0.43200000000000033</v>
      </c>
      <c r="K105" s="1">
        <v>16.73330215913584</v>
      </c>
    </row>
    <row r="106" spans="1:11" ht="8.25">
      <c r="A106" s="1">
        <v>0.43600000000000033</v>
      </c>
      <c r="B106" s="1">
        <v>141.06966448754523</v>
      </c>
      <c r="D106" s="1">
        <v>0.43600000000000033</v>
      </c>
      <c r="E106" s="1">
        <v>3.9220345181032226</v>
      </c>
      <c r="G106" s="1">
        <v>0.43600000000000033</v>
      </c>
      <c r="H106" s="1">
        <v>1.276056119115744</v>
      </c>
      <c r="J106" s="1">
        <v>0.43600000000000033</v>
      </c>
      <c r="K106" s="1">
        <v>16.830840030375096</v>
      </c>
    </row>
    <row r="107" spans="1:11" ht="8.25">
      <c r="A107" s="1">
        <v>0.44000000000000034</v>
      </c>
      <c r="B107" s="1">
        <v>141.55193917988987</v>
      </c>
      <c r="D107" s="1">
        <v>0.44000000000000034</v>
      </c>
      <c r="E107" s="1">
        <v>3.8998302375317175</v>
      </c>
      <c r="G107" s="1">
        <v>0.44000000000000034</v>
      </c>
      <c r="H107" s="1">
        <v>1.2824956337275248</v>
      </c>
      <c r="J107" s="1">
        <v>0.44000000000000034</v>
      </c>
      <c r="K107" s="1">
        <v>16.928549341028948</v>
      </c>
    </row>
    <row r="108" spans="1:11" ht="8.25">
      <c r="A108" s="1">
        <v>0.44400000000000034</v>
      </c>
      <c r="B108" s="1">
        <v>142.03391942156622</v>
      </c>
      <c r="D108" s="1">
        <v>0.44400000000000034</v>
      </c>
      <c r="E108" s="1">
        <v>3.8775899377296943</v>
      </c>
      <c r="G108" s="1">
        <v>0.44400000000000034</v>
      </c>
      <c r="H108" s="1">
        <v>1.2889416353935894</v>
      </c>
      <c r="J108" s="1">
        <v>0.44400000000000034</v>
      </c>
      <c r="K108" s="1">
        <v>17.026428673484453</v>
      </c>
    </row>
    <row r="109" spans="1:11" ht="8.25">
      <c r="A109" s="1">
        <v>0.44800000000000034</v>
      </c>
      <c r="B109" s="1">
        <v>142.51559919307792</v>
      </c>
      <c r="D109" s="1">
        <v>0.44800000000000034</v>
      </c>
      <c r="E109" s="1">
        <v>3.855313705008922</v>
      </c>
      <c r="G109" s="1">
        <v>0.44800000000000034</v>
      </c>
      <c r="H109" s="1">
        <v>1.2953940057692606</v>
      </c>
      <c r="J109" s="1">
        <v>0.44800000000000034</v>
      </c>
      <c r="K109" s="1">
        <v>17.1244766060892</v>
      </c>
    </row>
    <row r="110" spans="1:11" ht="8.25">
      <c r="A110" s="1">
        <v>0.45200000000000035</v>
      </c>
      <c r="B110" s="1">
        <v>142.99697249261462</v>
      </c>
      <c r="D110" s="1">
        <v>0.45200000000000035</v>
      </c>
      <c r="E110" s="1">
        <v>3.8330016256787243</v>
      </c>
      <c r="G110" s="1">
        <v>0.45200000000000035</v>
      </c>
      <c r="H110" s="1">
        <v>1.3018526264052392</v>
      </c>
      <c r="J110" s="1">
        <v>0.45200000000000035</v>
      </c>
      <c r="K110" s="1">
        <v>17.222691713197243</v>
      </c>
    </row>
    <row r="111" spans="1:11" ht="8.25">
      <c r="A111" s="1">
        <v>0.45600000000000035</v>
      </c>
      <c r="B111" s="1">
        <v>143.47803333610938</v>
      </c>
      <c r="D111" s="1">
        <v>0.45600000000000035</v>
      </c>
      <c r="E111" s="1">
        <v>3.810653786045618</v>
      </c>
      <c r="G111" s="1">
        <v>0.45600000000000035</v>
      </c>
      <c r="H111" s="1">
        <v>1.3083173787518707</v>
      </c>
      <c r="J111" s="1">
        <v>0.45600000000000035</v>
      </c>
      <c r="K111" s="1">
        <v>17.321072565215</v>
      </c>
    </row>
    <row r="112" spans="1:11" ht="8.25">
      <c r="A112" s="1">
        <v>0.46000000000000035</v>
      </c>
      <c r="B112" s="1">
        <v>143.95877575729617</v>
      </c>
      <c r="D112" s="1">
        <v>0.46000000000000035</v>
      </c>
      <c r="E112" s="1">
        <v>3.7882702724129516</v>
      </c>
      <c r="G112" s="1">
        <v>0.46000000000000035</v>
      </c>
      <c r="H112" s="1">
        <v>1.3147881441634062</v>
      </c>
      <c r="J112" s="1">
        <v>0.46000000000000035</v>
      </c>
      <c r="K112" s="1">
        <v>17.41961772864711</v>
      </c>
    </row>
    <row r="113" spans="1:11" ht="8.25">
      <c r="A113" s="1">
        <v>0.46400000000000036</v>
      </c>
      <c r="B113" s="1">
        <v>144.43919380776626</v>
      </c>
      <c r="D113" s="1">
        <v>0.46400000000000036</v>
      </c>
      <c r="E113" s="1">
        <v>3.7658511710805405</v>
      </c>
      <c r="G113" s="1">
        <v>0.46400000000000036</v>
      </c>
      <c r="H113" s="1">
        <v>1.3212648039022474</v>
      </c>
      <c r="J113" s="1">
        <v>0.46400000000000036</v>
      </c>
      <c r="K113" s="1">
        <v>17.51832576614232</v>
      </c>
    </row>
    <row r="114" spans="1:11" ht="8.25">
      <c r="A114" s="1">
        <v>0.46800000000000036</v>
      </c>
      <c r="B114" s="1">
        <v>144.91928155702396</v>
      </c>
      <c r="D114" s="1">
        <v>0.46800000000000036</v>
      </c>
      <c r="E114" s="1">
        <v>3.7433965683443082</v>
      </c>
      <c r="G114" s="1">
        <v>0.46800000000000036</v>
      </c>
      <c r="H114" s="1">
        <v>1.3277472391431806</v>
      </c>
      <c r="J114" s="1">
        <v>0.46800000000000036</v>
      </c>
      <c r="K114" s="1">
        <v>17.617195236539335</v>
      </c>
    </row>
    <row r="115" spans="1:11" ht="8.25">
      <c r="A115" s="1">
        <v>0.47200000000000036</v>
      </c>
      <c r="B115" s="1">
        <v>145.39903309254217</v>
      </c>
      <c r="D115" s="1">
        <v>0.47200000000000036</v>
      </c>
      <c r="E115" s="1">
        <v>3.7209065504959256</v>
      </c>
      <c r="G115" s="1">
        <v>0.47200000000000036</v>
      </c>
      <c r="H115" s="1">
        <v>1.3342353309775994</v>
      </c>
      <c r="J115" s="1">
        <v>0.47200000000000036</v>
      </c>
      <c r="K115" s="1">
        <v>17.716224694912658</v>
      </c>
    </row>
    <row r="116" spans="1:11" ht="8.25">
      <c r="A116" s="1">
        <v>0.47600000000000037</v>
      </c>
      <c r="B116" s="1">
        <v>145.87844251981699</v>
      </c>
      <c r="D116" s="1">
        <v>0.47600000000000037</v>
      </c>
      <c r="E116" s="1">
        <v>3.6983812038224473</v>
      </c>
      <c r="G116" s="1">
        <v>0.47600000000000037</v>
      </c>
      <c r="H116" s="1">
        <v>1.3407289604177162</v>
      </c>
      <c r="J116" s="1">
        <v>0.47600000000000037</v>
      </c>
      <c r="K116" s="1">
        <v>17.815412692618438</v>
      </c>
    </row>
    <row r="117" spans="1:11" ht="8.25">
      <c r="A117" s="1">
        <v>0.48000000000000037</v>
      </c>
      <c r="B117" s="1">
        <v>146.35750396242133</v>
      </c>
      <c r="D117" s="1">
        <v>0.48000000000000037</v>
      </c>
      <c r="E117" s="1">
        <v>3.6758206146059527</v>
      </c>
      <c r="G117" s="1">
        <v>0.48000000000000037</v>
      </c>
      <c r="H117" s="1">
        <v>1.3472280084007509</v>
      </c>
      <c r="J117" s="1">
        <v>0.48000000000000037</v>
      </c>
      <c r="K117" s="1">
        <v>17.91475777734017</v>
      </c>
    </row>
    <row r="118" spans="1:11" ht="8.25">
      <c r="A118" s="1">
        <v>0.4840000000000004</v>
      </c>
      <c r="B118" s="1">
        <v>146.83621156205905</v>
      </c>
      <c r="D118" s="1">
        <v>0.4840000000000004</v>
      </c>
      <c r="E118" s="1">
        <v>3.653224869123185</v>
      </c>
      <c r="G118" s="1">
        <v>0.4840000000000004</v>
      </c>
      <c r="H118" s="1">
        <v>1.3537323557931278</v>
      </c>
      <c r="J118" s="1">
        <v>0.4840000000000004</v>
      </c>
      <c r="K118" s="1">
        <v>18.01425849313464</v>
      </c>
    </row>
    <row r="119" spans="1:11" ht="8.25">
      <c r="A119" s="1">
        <v>0.4880000000000004</v>
      </c>
      <c r="B119" s="1">
        <v>147.31455947861718</v>
      </c>
      <c r="D119" s="1">
        <v>0.4880000000000004</v>
      </c>
      <c r="E119" s="1">
        <v>3.63059405364519</v>
      </c>
      <c r="G119" s="1">
        <v>0.4880000000000004</v>
      </c>
      <c r="H119" s="1">
        <v>1.3602418833946357</v>
      </c>
      <c r="J119" s="1">
        <v>0.4880000000000004</v>
      </c>
      <c r="K119" s="1">
        <v>18.113913380477506</v>
      </c>
    </row>
    <row r="120" spans="1:11" ht="8.25">
      <c r="A120" s="1">
        <v>0.4920000000000004</v>
      </c>
      <c r="B120" s="1">
        <v>147.79254189021833</v>
      </c>
      <c r="D120" s="1">
        <v>0.4920000000000004</v>
      </c>
      <c r="E120" s="1">
        <v>3.607928254436956</v>
      </c>
      <c r="G120" s="1">
        <v>0.4920000000000004</v>
      </c>
      <c r="H120" s="1">
        <v>1.366756471942593</v>
      </c>
      <c r="J120" s="1">
        <v>0.4920000000000004</v>
      </c>
      <c r="K120" s="1">
        <v>18.213720976309144</v>
      </c>
    </row>
    <row r="121" spans="1:11" ht="8.25">
      <c r="A121" s="1">
        <v>0.4960000000000004</v>
      </c>
      <c r="B121" s="1">
        <v>148.27015299327218</v>
      </c>
      <c r="D121" s="1">
        <v>0.4960000000000004</v>
      </c>
      <c r="E121" s="1">
        <v>3.585227557757057</v>
      </c>
      <c r="G121" s="1">
        <v>0.4960000000000004</v>
      </c>
      <c r="H121" s="1">
        <v>1.3732760021159895</v>
      </c>
      <c r="J121" s="1">
        <v>0.4960000000000004</v>
      </c>
      <c r="K121" s="1">
        <v>18.313679814080288</v>
      </c>
    </row>
    <row r="122" spans="1:11" ht="8.25">
      <c r="A122" s="1">
        <v>0.5000000000000003</v>
      </c>
      <c r="B122" s="1">
        <v>148.74738700252638</v>
      </c>
      <c r="D122" s="1">
        <v>0.5000000000000003</v>
      </c>
      <c r="E122" s="1">
        <v>3.5624920498572896</v>
      </c>
      <c r="G122" s="1">
        <v>0.5000000000000003</v>
      </c>
      <c r="H122" s="1">
        <v>1.379800354539619</v>
      </c>
      <c r="J122" s="1">
        <v>0.5000000000000003</v>
      </c>
      <c r="K122" s="1">
        <v>18.413788423797715</v>
      </c>
    </row>
    <row r="123" spans="1:11" ht="8.25">
      <c r="A123" s="1">
        <v>0.5040000000000003</v>
      </c>
      <c r="B123" s="1">
        <v>149.22423815111722</v>
      </c>
      <c r="D123" s="1">
        <v>0.5040000000000003</v>
      </c>
      <c r="E123" s="1">
        <v>3.539721816982315</v>
      </c>
      <c r="G123" s="1">
        <v>0.5040000000000003</v>
      </c>
      <c r="H123" s="1">
        <v>1.3863294097882026</v>
      </c>
      <c r="J123" s="1">
        <v>0.5040000000000003</v>
      </c>
      <c r="K123" s="1">
        <v>18.514045332069955</v>
      </c>
    </row>
    <row r="124" spans="1:11" ht="8.25">
      <c r="A124" s="1">
        <v>0.5080000000000003</v>
      </c>
      <c r="B124" s="1">
        <v>149.7007006906186</v>
      </c>
      <c r="D124" s="1">
        <v>0.5080000000000003</v>
      </c>
      <c r="E124" s="1">
        <v>3.5169169453692994</v>
      </c>
      <c r="G124" s="1">
        <v>0.5080000000000003</v>
      </c>
      <c r="H124" s="1">
        <v>1.3928630483904842</v>
      </c>
      <c r="J124" s="1">
        <v>0.5080000000000003</v>
      </c>
      <c r="K124" s="1">
        <v>18.614449062152786</v>
      </c>
    </row>
    <row r="125" spans="1:11" ht="8.25">
      <c r="A125" s="1">
        <v>0.5120000000000003</v>
      </c>
      <c r="B125" s="1">
        <v>150.17676889109202</v>
      </c>
      <c r="D125" s="1">
        <v>0.5120000000000003</v>
      </c>
      <c r="E125" s="1">
        <v>3.4940775212475597</v>
      </c>
      <c r="G125" s="1">
        <v>0.5120000000000003</v>
      </c>
      <c r="H125" s="1">
        <v>1.3994011508333342</v>
      </c>
      <c r="J125" s="1">
        <v>0.5120000000000003</v>
      </c>
      <c r="K125" s="1">
        <v>18.71499813399493</v>
      </c>
    </row>
    <row r="126" spans="1:11" ht="8.25">
      <c r="A126" s="1">
        <v>0.5160000000000003</v>
      </c>
      <c r="B126" s="1">
        <v>150.65243704113445</v>
      </c>
      <c r="D126" s="1">
        <v>0.5160000000000003</v>
      </c>
      <c r="E126" s="1">
        <v>3.4712036308381995</v>
      </c>
      <c r="G126" s="1">
        <v>0.5160000000000003</v>
      </c>
      <c r="H126" s="1">
        <v>1.4059435975658185</v>
      </c>
      <c r="J126" s="1">
        <v>0.5160000000000003</v>
      </c>
      <c r="K126" s="1">
        <v>18.815691064283552</v>
      </c>
    </row>
    <row r="127" spans="1:11" ht="8.25">
      <c r="A127" s="1">
        <v>0.5200000000000004</v>
      </c>
      <c r="B127" s="1">
        <v>151.1276994479264</v>
      </c>
      <c r="D127" s="1">
        <v>0.5200000000000004</v>
      </c>
      <c r="E127" s="1">
        <v>3.4482953603537547</v>
      </c>
      <c r="G127" s="1">
        <v>0.5200000000000004</v>
      </c>
      <c r="H127" s="1">
        <v>1.4124902690032666</v>
      </c>
      <c r="J127" s="1">
        <v>0.5200000000000004</v>
      </c>
      <c r="K127" s="1">
        <v>18.91652636648977</v>
      </c>
    </row>
    <row r="128" spans="1:11" ht="8.25">
      <c r="A128" s="1">
        <v>0.5240000000000004</v>
      </c>
      <c r="B128" s="1">
        <v>151.6025504372793</v>
      </c>
      <c r="D128" s="1">
        <v>0.5240000000000004</v>
      </c>
      <c r="E128" s="1">
        <v>3.4253527959978367</v>
      </c>
      <c r="G128" s="1">
        <v>0.5240000000000004</v>
      </c>
      <c r="H128" s="1">
        <v>1.4190410455313225</v>
      </c>
      <c r="J128" s="1">
        <v>0.5240000000000004</v>
      </c>
      <c r="K128" s="1">
        <v>19.01750255091419</v>
      </c>
    </row>
    <row r="129" spans="1:11" ht="8.25">
      <c r="A129" s="1">
        <v>0.5280000000000004</v>
      </c>
      <c r="B129" s="1">
        <v>152.07698435368167</v>
      </c>
      <c r="D129" s="1">
        <v>0.5280000000000004</v>
      </c>
      <c r="E129" s="1">
        <v>3.4023760239647736</v>
      </c>
      <c r="G129" s="1">
        <v>0.5280000000000004</v>
      </c>
      <c r="H129" s="1">
        <v>1.4255958075099744</v>
      </c>
      <c r="J129" s="1">
        <v>0.5280000000000004</v>
      </c>
      <c r="K129" s="1">
        <v>19.118618124732222</v>
      </c>
    </row>
    <row r="130" spans="1:11" ht="8.25">
      <c r="A130" s="1">
        <v>0.5320000000000004</v>
      </c>
      <c r="B130" s="1">
        <v>152.55099556034614</v>
      </c>
      <c r="D130" s="1">
        <v>0.5320000000000004</v>
      </c>
      <c r="E130" s="1">
        <v>3.379365130439254</v>
      </c>
      <c r="G130" s="1">
        <v>0.5320000000000004</v>
      </c>
      <c r="H130" s="1">
        <v>1.432154435277591</v>
      </c>
      <c r="J130" s="1">
        <v>0.5320000000000004</v>
      </c>
      <c r="K130" s="1">
        <v>19.2198715920397</v>
      </c>
    </row>
    <row r="131" spans="1:11" ht="8.25">
      <c r="A131" s="1">
        <v>0.5360000000000004</v>
      </c>
      <c r="B131" s="1">
        <v>153.02457843925365</v>
      </c>
      <c r="D131" s="1">
        <v>0.5360000000000004</v>
      </c>
      <c r="E131" s="1">
        <v>3.356320201595973</v>
      </c>
      <c r="G131" s="1">
        <v>0.5360000000000004</v>
      </c>
      <c r="H131" s="1">
        <v>1.4387168091549114</v>
      </c>
      <c r="J131" s="1">
        <v>0.5360000000000004</v>
      </c>
      <c r="K131" s="1">
        <v>19.32126145389799</v>
      </c>
    </row>
    <row r="132" spans="1:11" ht="8.25">
      <c r="A132" s="1">
        <v>0.5400000000000004</v>
      </c>
      <c r="B132" s="1">
        <v>153.49772739119933</v>
      </c>
      <c r="D132" s="1">
        <v>0.5400000000000004</v>
      </c>
      <c r="E132" s="1">
        <v>3.333241323599273</v>
      </c>
      <c r="G132" s="1">
        <v>0.5400000000000004</v>
      </c>
      <c r="H132" s="1">
        <v>1.445282809449053</v>
      </c>
      <c r="J132" s="1">
        <v>0.5400000000000004</v>
      </c>
      <c r="K132" s="1">
        <v>19.42278620837953</v>
      </c>
    </row>
    <row r="133" spans="1:11" ht="8.25">
      <c r="A133" s="1">
        <v>0.5440000000000004</v>
      </c>
      <c r="B133" s="1">
        <v>153.9704368358361</v>
      </c>
      <c r="D133" s="1">
        <v>0.5440000000000004</v>
      </c>
      <c r="E133" s="1">
        <v>3.3101285826027906</v>
      </c>
      <c r="G133" s="1">
        <v>0.5440000000000004</v>
      </c>
      <c r="H133" s="1">
        <v>1.4518523164574815</v>
      </c>
      <c r="J133" s="1">
        <v>0.5440000000000004</v>
      </c>
      <c r="K133" s="1">
        <v>19.524444350612967</v>
      </c>
    </row>
    <row r="134" spans="1:11" ht="8.25">
      <c r="A134" s="1">
        <v>0.5480000000000004</v>
      </c>
      <c r="B134" s="1">
        <v>154.4427012117186</v>
      </c>
      <c r="D134" s="1">
        <v>0.5480000000000004</v>
      </c>
      <c r="E134" s="1">
        <v>3.286982064749102</v>
      </c>
      <c r="G134" s="1">
        <v>0.5480000000000004</v>
      </c>
      <c r="H134" s="1">
        <v>1.4584252104719808</v>
      </c>
      <c r="J134" s="1">
        <v>0.5480000000000004</v>
      </c>
      <c r="K134" s="1">
        <v>19.626234372828485</v>
      </c>
    </row>
    <row r="135" spans="1:11" ht="8.25">
      <c r="A135" s="1">
        <v>0.5520000000000004</v>
      </c>
      <c r="B135" s="1">
        <v>154.91451497634623</v>
      </c>
      <c r="D135" s="1">
        <v>0.5520000000000004</v>
      </c>
      <c r="E135" s="1">
        <v>3.2638018561693682</v>
      </c>
      <c r="G135" s="1">
        <v>0.5520000000000004</v>
      </c>
      <c r="H135" s="1">
        <v>1.4650013717826</v>
      </c>
      <c r="J135" s="1">
        <v>0.5520000000000004</v>
      </c>
      <c r="K135" s="1">
        <v>19.72815476440296</v>
      </c>
    </row>
    <row r="136" spans="1:11" ht="8.25">
      <c r="A136" s="1">
        <v>0.5560000000000004</v>
      </c>
      <c r="B136" s="1">
        <v>155.3858726062051</v>
      </c>
      <c r="D136" s="1">
        <v>0.5560000000000004</v>
      </c>
      <c r="E136" s="1">
        <v>3.2405880429829796</v>
      </c>
      <c r="G136" s="1">
        <v>0.5560000000000004</v>
      </c>
      <c r="H136" s="1">
        <v>1.4715806806815857</v>
      </c>
      <c r="J136" s="1">
        <v>0.5560000000000004</v>
      </c>
      <c r="K136" s="1">
        <v>19.830204011905057</v>
      </c>
    </row>
    <row r="137" spans="1:11" ht="8.25">
      <c r="A137" s="1">
        <v>0.5600000000000004</v>
      </c>
      <c r="B137" s="1">
        <v>155.85676859681067</v>
      </c>
      <c r="D137" s="1">
        <v>0.5600000000000004</v>
      </c>
      <c r="E137" s="1">
        <v>3.217340711297206</v>
      </c>
      <c r="G137" s="1">
        <v>0.5600000000000004</v>
      </c>
      <c r="H137" s="1">
        <v>1.4781630174673075</v>
      </c>
      <c r="J137" s="1">
        <v>0.5600000000000004</v>
      </c>
      <c r="K137" s="1">
        <v>19.93238059914042</v>
      </c>
    </row>
    <row r="138" spans="1:11" ht="8.25">
      <c r="A138" s="1">
        <v>0.5640000000000004</v>
      </c>
      <c r="B138" s="1">
        <v>156.32719746274805</v>
      </c>
      <c r="D138" s="1">
        <v>0.5640000000000004</v>
      </c>
      <c r="E138" s="1">
        <v>3.194059947206841</v>
      </c>
      <c r="G138" s="1">
        <v>0.5640000000000004</v>
      </c>
      <c r="H138" s="1">
        <v>1.484748262448156</v>
      </c>
      <c r="J138" s="1">
        <v>0.5640000000000004</v>
      </c>
      <c r="K138" s="1">
        <v>20.034683007196634</v>
      </c>
    </row>
    <row r="139" spans="1:11" ht="8.25">
      <c r="A139" s="1">
        <v>0.5680000000000004</v>
      </c>
      <c r="B139" s="1">
        <v>156.7971537377135</v>
      </c>
      <c r="D139" s="1">
        <v>0.5680000000000004</v>
      </c>
      <c r="E139" s="1">
        <v>3.1707458367938504</v>
      </c>
      <c r="G139" s="1">
        <v>0.5680000000000004</v>
      </c>
      <c r="H139" s="1">
        <v>1.491336295946441</v>
      </c>
      <c r="J139" s="1">
        <v>0.5680000000000004</v>
      </c>
      <c r="K139" s="1">
        <v>20.137109714488307</v>
      </c>
    </row>
    <row r="140" spans="1:11" ht="8.25">
      <c r="A140" s="1">
        <v>0.5720000000000004</v>
      </c>
      <c r="B140" s="1">
        <v>157.2666319745538</v>
      </c>
      <c r="D140" s="1">
        <v>0.5720000000000004</v>
      </c>
      <c r="E140" s="1">
        <v>3.1473984661270196</v>
      </c>
      <c r="G140" s="1">
        <v>0.5720000000000004</v>
      </c>
      <c r="H140" s="1">
        <v>1.4979269983022558</v>
      </c>
      <c r="J140" s="1">
        <v>0.5720000000000004</v>
      </c>
      <c r="K140" s="1">
        <v>20.23965919680191</v>
      </c>
    </row>
    <row r="141" spans="1:11" ht="8.25">
      <c r="A141" s="1">
        <v>0.5760000000000004</v>
      </c>
      <c r="B141" s="1">
        <v>157.73562674530598</v>
      </c>
      <c r="D141" s="1">
        <v>0.5760000000000004</v>
      </c>
      <c r="E141" s="1">
        <v>3.124017921261604</v>
      </c>
      <c r="G141" s="1">
        <v>0.5760000000000004</v>
      </c>
      <c r="H141" s="1">
        <v>1.504520249877344</v>
      </c>
      <c r="J141" s="1">
        <v>0.5760000000000004</v>
      </c>
      <c r="K141" s="1">
        <v>20.34232992734076</v>
      </c>
    </row>
    <row r="142" spans="1:11" ht="8.25">
      <c r="A142" s="1">
        <v>0.5800000000000004</v>
      </c>
      <c r="B142" s="1">
        <v>158.20413264123607</v>
      </c>
      <c r="D142" s="1">
        <v>0.5800000000000004</v>
      </c>
      <c r="E142" s="1">
        <v>3.1006042882389773</v>
      </c>
      <c r="G142" s="1">
        <v>0.5800000000000004</v>
      </c>
      <c r="H142" s="1">
        <v>1.5111159310589382</v>
      </c>
      <c r="J142" s="1">
        <v>0.5800000000000004</v>
      </c>
      <c r="K142" s="1">
        <v>20.445120376769797</v>
      </c>
    </row>
    <row r="143" spans="1:11" ht="8.25">
      <c r="A143" s="1">
        <v>0.5840000000000004</v>
      </c>
      <c r="B143" s="1">
        <v>158.67214427287752</v>
      </c>
      <c r="D143" s="1">
        <v>0.5840000000000004</v>
      </c>
      <c r="E143" s="1">
        <v>3.07715765308628</v>
      </c>
      <c r="G143" s="1">
        <v>0.5840000000000004</v>
      </c>
      <c r="H143" s="1">
        <v>1.517713922263592</v>
      </c>
      <c r="J143" s="1">
        <v>0.5840000000000004</v>
      </c>
      <c r="K143" s="1">
        <v>20.548029013260408</v>
      </c>
    </row>
    <row r="144" spans="1:11" ht="8.25">
      <c r="A144" s="1">
        <v>0.5880000000000004</v>
      </c>
      <c r="B144" s="1">
        <v>159.13965627006863</v>
      </c>
      <c r="D144" s="1">
        <v>0.5880000000000004</v>
      </c>
      <c r="E144" s="1">
        <v>3.0536781018160717</v>
      </c>
      <c r="G144" s="1">
        <v>0.5880000000000004</v>
      </c>
      <c r="H144" s="1">
        <v>1.5243141039409902</v>
      </c>
      <c r="J144" s="1">
        <v>0.5880000000000004</v>
      </c>
      <c r="K144" s="1">
        <v>20.651054302535126</v>
      </c>
    </row>
    <row r="145" spans="1:11" ht="8.25">
      <c r="A145" s="1">
        <v>0.5920000000000004</v>
      </c>
      <c r="B145" s="1">
        <v>159.60666328198968</v>
      </c>
      <c r="D145" s="1">
        <v>0.5920000000000004</v>
      </c>
      <c r="E145" s="1">
        <v>3.0301657204259804</v>
      </c>
      <c r="G145" s="1">
        <v>0.5920000000000004</v>
      </c>
      <c r="H145" s="1">
        <v>1.5309163565777433</v>
      </c>
      <c r="J145" s="1">
        <v>0.5920000000000004</v>
      </c>
      <c r="K145" s="1">
        <v>20.754194707912283</v>
      </c>
    </row>
    <row r="146" spans="1:11" ht="8.25">
      <c r="A146" s="1">
        <v>0.5960000000000004</v>
      </c>
      <c r="B146" s="1">
        <v>160.07315997719948</v>
      </c>
      <c r="D146" s="1">
        <v>0.5960000000000004</v>
      </c>
      <c r="E146" s="1">
        <v>3.006620594898356</v>
      </c>
      <c r="G146" s="1">
        <v>0.5960000000000004</v>
      </c>
      <c r="H146" s="1">
        <v>1.537520560701172</v>
      </c>
      <c r="J146" s="1">
        <v>0.5960000000000004</v>
      </c>
      <c r="K146" s="1">
        <v>20.85744869035064</v>
      </c>
    </row>
    <row r="147" spans="1:11" ht="8.25">
      <c r="A147" s="1">
        <v>0.6000000000000004</v>
      </c>
      <c r="B147" s="1">
        <v>160.53914104367118</v>
      </c>
      <c r="D147" s="1">
        <v>0.6000000000000004</v>
      </c>
      <c r="E147" s="1">
        <v>2.98304281119992</v>
      </c>
      <c r="G147" s="1">
        <v>0.6000000000000004</v>
      </c>
      <c r="H147" s="1">
        <v>1.5441265968830704</v>
      </c>
      <c r="J147" s="1">
        <v>0.6000000000000004</v>
      </c>
      <c r="K147" s="1">
        <v>20.96081470849394</v>
      </c>
    </row>
    <row r="148" spans="1:11" ht="8.25">
      <c r="A148" s="1">
        <v>0.6040000000000004</v>
      </c>
      <c r="B148" s="1">
        <v>161.00460118882782</v>
      </c>
      <c r="D148" s="1">
        <v>0.6040000000000004</v>
      </c>
      <c r="E148" s="1">
        <v>2.9594324552814184</v>
      </c>
      <c r="G148" s="1">
        <v>0.6040000000000004</v>
      </c>
      <c r="H148" s="1">
        <v>1.5507343457434568</v>
      </c>
      <c r="J148" s="1">
        <v>0.6040000000000004</v>
      </c>
      <c r="K148" s="1">
        <v>21.064291218715365</v>
      </c>
    </row>
    <row r="149" spans="1:11" ht="8.25">
      <c r="A149" s="1">
        <v>0.6080000000000004</v>
      </c>
      <c r="B149" s="1">
        <v>161.46953513957652</v>
      </c>
      <c r="D149" s="1">
        <v>0.6080000000000004</v>
      </c>
      <c r="E149" s="1">
        <v>2.9357896130772767</v>
      </c>
      <c r="G149" s="1">
        <v>0.6080000000000004</v>
      </c>
      <c r="H149" s="1">
        <v>1.557343687954301</v>
      </c>
      <c r="J149" s="1">
        <v>0.6080000000000004</v>
      </c>
      <c r="K149" s="1">
        <v>21.167876675161967</v>
      </c>
    </row>
    <row r="150" spans="1:11" ht="8.25">
      <c r="A150" s="1">
        <v>0.6120000000000004</v>
      </c>
      <c r="B150" s="1">
        <v>161.93393764234335</v>
      </c>
      <c r="D150" s="1">
        <v>0.6120000000000004</v>
      </c>
      <c r="E150" s="1">
        <v>2.912114370505252</v>
      </c>
      <c r="G150" s="1">
        <v>0.6120000000000004</v>
      </c>
      <c r="H150" s="1">
        <v>1.5639545042432483</v>
      </c>
      <c r="J150" s="1">
        <v>0.6120000000000004</v>
      </c>
      <c r="K150" s="1">
        <v>21.271569529799027</v>
      </c>
    </row>
    <row r="151" spans="1:11" ht="8.25">
      <c r="A151" s="1">
        <v>0.6160000000000004</v>
      </c>
      <c r="B151" s="1">
        <v>162.39780346310604</v>
      </c>
      <c r="D151" s="1">
        <v>0.6160000000000004</v>
      </c>
      <c r="E151" s="1">
        <v>2.888406813466089</v>
      </c>
      <c r="G151" s="1">
        <v>0.6160000000000004</v>
      </c>
      <c r="H151" s="1">
        <v>1.5705666753973113</v>
      </c>
      <c r="J151" s="1">
        <v>0.6160000000000004</v>
      </c>
      <c r="K151" s="1">
        <v>21.37536823245432</v>
      </c>
    </row>
    <row r="152" spans="1:11" ht="8.25">
      <c r="A152" s="1">
        <v>0.6200000000000004</v>
      </c>
      <c r="B152" s="1">
        <v>162.8611273874279</v>
      </c>
      <c r="D152" s="1">
        <v>0.6200000000000004</v>
      </c>
      <c r="E152" s="1">
        <v>2.864667027843172</v>
      </c>
      <c r="G152" s="1">
        <v>0.6200000000000004</v>
      </c>
      <c r="H152" s="1">
        <v>1.5771800822665645</v>
      </c>
      <c r="J152" s="1">
        <v>0.6200000000000004</v>
      </c>
      <c r="K152" s="1">
        <v>21.479271230862413</v>
      </c>
    </row>
    <row r="153" spans="1:11" ht="8.25">
      <c r="A153" s="1">
        <v>0.6240000000000004</v>
      </c>
      <c r="B153" s="1">
        <v>163.3239042204895</v>
      </c>
      <c r="D153" s="1">
        <v>0.6240000000000004</v>
      </c>
      <c r="E153" s="1">
        <v>2.8408950995021858</v>
      </c>
      <c r="G153" s="1">
        <v>0.6240000000000004</v>
      </c>
      <c r="H153" s="1">
        <v>1.5837946057678023</v>
      </c>
      <c r="J153" s="1">
        <v>0.6240000000000004</v>
      </c>
      <c r="K153" s="1">
        <v>21.58327697070872</v>
      </c>
    </row>
    <row r="154" spans="1:11" ht="8.25">
      <c r="A154" s="1">
        <v>0.6280000000000004</v>
      </c>
      <c r="B154" s="1">
        <v>163.78612878712062</v>
      </c>
      <c r="D154" s="1">
        <v>0.6280000000000004</v>
      </c>
      <c r="E154" s="1">
        <v>2.8170911142907666</v>
      </c>
      <c r="G154" s="1">
        <v>0.6280000000000004</v>
      </c>
      <c r="H154" s="1">
        <v>1.5904101268881905</v>
      </c>
      <c r="J154" s="1">
        <v>0.6280000000000004</v>
      </c>
      <c r="K154" s="1">
        <v>21.68738389567362</v>
      </c>
    </row>
    <row r="155" spans="1:11" ht="8.25">
      <c r="A155" s="1">
        <v>0.6320000000000005</v>
      </c>
      <c r="B155" s="1">
        <v>164.24779593183194</v>
      </c>
      <c r="D155" s="1">
        <v>0.6320000000000005</v>
      </c>
      <c r="E155" s="1">
        <v>2.7932551580381624</v>
      </c>
      <c r="G155" s="1">
        <v>0.6320000000000005</v>
      </c>
      <c r="H155" s="1">
        <v>1.59702652668891</v>
      </c>
      <c r="J155" s="1">
        <v>0.6320000000000005</v>
      </c>
      <c r="K155" s="1">
        <v>21.791590447476544</v>
      </c>
    </row>
    <row r="156" spans="1:11" ht="8.25">
      <c r="A156" s="1">
        <v>0.6360000000000005</v>
      </c>
      <c r="B156" s="1">
        <v>164.70890051884516</v>
      </c>
      <c r="D156" s="1">
        <v>0.6360000000000005</v>
      </c>
      <c r="E156" s="1">
        <v>2.76938731655489</v>
      </c>
      <c r="G156" s="1">
        <v>0.6360000000000005</v>
      </c>
      <c r="H156" s="1">
        <v>1.6036436863087629</v>
      </c>
      <c r="J156" s="1">
        <v>0.6360000000000005</v>
      </c>
      <c r="K156" s="1">
        <v>21.895895065919824</v>
      </c>
    </row>
    <row r="157" spans="1:11" ht="8.25">
      <c r="A157" s="1">
        <v>0.6400000000000005</v>
      </c>
      <c r="B157" s="1">
        <v>165.16943743212363</v>
      </c>
      <c r="D157" s="1">
        <v>0.6400000000000005</v>
      </c>
      <c r="E157" s="1">
        <v>2.7454876756323925</v>
      </c>
      <c r="G157" s="1">
        <v>0.6400000000000005</v>
      </c>
      <c r="H157" s="1">
        <v>1.6102614869677814</v>
      </c>
      <c r="J157" s="1">
        <v>0.6400000000000005</v>
      </c>
      <c r="K157" s="1">
        <v>22.000296188932612</v>
      </c>
    </row>
    <row r="158" spans="1:11" ht="8.25">
      <c r="A158" s="1">
        <v>0.6440000000000005</v>
      </c>
      <c r="B158" s="1">
        <v>165.62940157540123</v>
      </c>
      <c r="D158" s="1">
        <v>0.6440000000000005</v>
      </c>
      <c r="E158" s="1">
        <v>2.7215563210427005</v>
      </c>
      <c r="G158" s="1">
        <v>0.6440000000000005</v>
      </c>
      <c r="H158" s="1">
        <v>1.6168798099708053</v>
      </c>
      <c r="J158" s="1">
        <v>0.6440000000000005</v>
      </c>
      <c r="K158" s="1">
        <v>22.10479225261465</v>
      </c>
    </row>
    <row r="159" spans="1:11" ht="8.25">
      <c r="A159" s="1">
        <v>0.6480000000000005</v>
      </c>
      <c r="B159" s="1">
        <v>166.08878787221207</v>
      </c>
      <c r="D159" s="1">
        <v>0.6480000000000005</v>
      </c>
      <c r="E159" s="1">
        <v>2.6975933385380877</v>
      </c>
      <c r="G159" s="1">
        <v>0.6480000000000005</v>
      </c>
      <c r="H159" s="1">
        <v>1.6234985367110546</v>
      </c>
      <c r="J159" s="1">
        <v>0.6480000000000005</v>
      </c>
      <c r="K159" s="1">
        <v>22.20938169128003</v>
      </c>
    </row>
    <row r="160" spans="1:11" ht="8.25">
      <c r="A160" s="1">
        <v>0.6520000000000005</v>
      </c>
      <c r="B160" s="1">
        <v>166.54759126591847</v>
      </c>
      <c r="D160" s="1">
        <v>0.6520000000000005</v>
      </c>
      <c r="E160" s="1">
        <v>2.6735988138507363</v>
      </c>
      <c r="G160" s="1">
        <v>0.6520000000000005</v>
      </c>
      <c r="H160" s="1">
        <v>1.6301175486736788</v>
      </c>
      <c r="J160" s="1">
        <v>0.6520000000000005</v>
      </c>
      <c r="K160" s="1">
        <v>22.314062937500807</v>
      </c>
    </row>
    <row r="161" spans="1:11" ht="8.25">
      <c r="A161" s="1">
        <v>0.6560000000000005</v>
      </c>
      <c r="B161" s="1">
        <v>167.00580671973893</v>
      </c>
      <c r="D161" s="1">
        <v>0.6560000000000005</v>
      </c>
      <c r="E161" s="1">
        <v>2.649572832692394</v>
      </c>
      <c r="G161" s="1">
        <v>0.6560000000000005</v>
      </c>
      <c r="H161" s="1">
        <v>1.6367367274392868</v>
      </c>
      <c r="J161" s="1">
        <v>0.6560000000000005</v>
      </c>
      <c r="K161" s="1">
        <v>22.418834422150596</v>
      </c>
    </row>
    <row r="162" spans="1:11" ht="8.25">
      <c r="A162" s="1">
        <v>0.6600000000000005</v>
      </c>
      <c r="B162" s="1">
        <v>167.46342921677518</v>
      </c>
      <c r="D162" s="1">
        <v>0.6600000000000005</v>
      </c>
      <c r="E162" s="1">
        <v>2.6255154807540393</v>
      </c>
      <c r="G162" s="1">
        <v>0.6600000000000005</v>
      </c>
      <c r="H162" s="1">
        <v>1.6433559546874632</v>
      </c>
      <c r="J162" s="1">
        <v>0.6600000000000005</v>
      </c>
      <c r="K162" s="1">
        <v>22.52369457444801</v>
      </c>
    </row>
    <row r="163" spans="1:11" ht="8.25">
      <c r="A163" s="1">
        <v>0.6640000000000005</v>
      </c>
      <c r="B163" s="1">
        <v>167.92045376003935</v>
      </c>
      <c r="D163" s="1">
        <v>0.6640000000000005</v>
      </c>
      <c r="E163" s="1">
        <v>2.601426843705541</v>
      </c>
      <c r="G163" s="1">
        <v>0.6640000000000005</v>
      </c>
      <c r="H163" s="1">
        <v>1.6499751122002715</v>
      </c>
      <c r="J163" s="1">
        <v>0.6640000000000005</v>
      </c>
      <c r="K163" s="1">
        <v>22.628641822000166</v>
      </c>
    </row>
    <row r="164" spans="1:11" ht="8.25">
      <c r="A164" s="1">
        <v>0.6680000000000005</v>
      </c>
      <c r="B164" s="1">
        <v>168.37687537247967</v>
      </c>
      <c r="D164" s="1">
        <v>0.6680000000000005</v>
      </c>
      <c r="E164" s="1">
        <v>2.5773070071953237</v>
      </c>
      <c r="G164" s="1">
        <v>0.6680000000000005</v>
      </c>
      <c r="H164" s="1">
        <v>1.656594081865728</v>
      </c>
      <c r="J164" s="1">
        <v>0.6680000000000005</v>
      </c>
      <c r="K164" s="1">
        <v>22.73367459084587</v>
      </c>
    </row>
    <row r="165" spans="1:11" ht="8.25">
      <c r="A165" s="1">
        <v>0.6720000000000005</v>
      </c>
      <c r="B165" s="1">
        <v>168.83268909700647</v>
      </c>
      <c r="D165" s="1">
        <v>0.6720000000000005</v>
      </c>
      <c r="E165" s="1">
        <v>2.553156056850031</v>
      </c>
      <c r="G165" s="1">
        <v>0.6720000000000005</v>
      </c>
      <c r="H165" s="1">
        <v>1.6632127456812755</v>
      </c>
      <c r="J165" s="1">
        <v>0.6720000000000005</v>
      </c>
      <c r="K165" s="1">
        <v>22.83879130549904</v>
      </c>
    </row>
    <row r="166" spans="1:11" ht="8.25">
      <c r="A166" s="1">
        <v>0.6760000000000005</v>
      </c>
      <c r="B166" s="1">
        <v>169.28788999651678</v>
      </c>
      <c r="D166" s="1">
        <v>0.6760000000000005</v>
      </c>
      <c r="E166" s="1">
        <v>2.5289740782741887</v>
      </c>
      <c r="G166" s="1">
        <v>0.6760000000000005</v>
      </c>
      <c r="H166" s="1">
        <v>1.669830985757218</v>
      </c>
      <c r="J166" s="1">
        <v>0.6760000000000005</v>
      </c>
      <c r="K166" s="1">
        <v>22.943990388991708</v>
      </c>
    </row>
    <row r="167" spans="1:11" ht="8.25">
      <c r="A167" s="1">
        <v>0.6800000000000005</v>
      </c>
      <c r="B167" s="1">
        <v>169.74247315391918</v>
      </c>
      <c r="D167" s="1">
        <v>0.6800000000000005</v>
      </c>
      <c r="E167" s="1">
        <v>2.504761157049874</v>
      </c>
      <c r="G167" s="1">
        <v>0.6800000000000005</v>
      </c>
      <c r="H167" s="1">
        <v>1.6764486843201591</v>
      </c>
      <c r="J167" s="1">
        <v>0.6800000000000005</v>
      </c>
      <c r="K167" s="1">
        <v>23.04927026291723</v>
      </c>
    </row>
    <row r="168" spans="1:11" ht="8.25">
      <c r="A168" s="1">
        <v>0.6840000000000005</v>
      </c>
      <c r="B168" s="1">
        <v>170.19643367215772</v>
      </c>
      <c r="D168" s="1">
        <v>0.6840000000000005</v>
      </c>
      <c r="E168" s="1">
        <v>2.480517378736378</v>
      </c>
      <c r="G168" s="1">
        <v>0.6840000000000005</v>
      </c>
      <c r="H168" s="1">
        <v>1.6830657237164122</v>
      </c>
      <c r="J168" s="1">
        <v>0.6840000000000005</v>
      </c>
      <c r="K168" s="1">
        <v>23.154629347473193</v>
      </c>
    </row>
    <row r="169" spans="1:11" ht="8.25">
      <c r="A169" s="1">
        <v>0.6880000000000005</v>
      </c>
      <c r="B169" s="1">
        <v>170.64976667423497</v>
      </c>
      <c r="D169" s="1">
        <v>0.6880000000000005</v>
      </c>
      <c r="E169" s="1">
        <v>2.4562428288698754</v>
      </c>
      <c r="G169" s="1">
        <v>0.6880000000000005</v>
      </c>
      <c r="H169" s="1">
        <v>1.6896819864153878</v>
      </c>
      <c r="J169" s="1">
        <v>0.6880000000000005</v>
      </c>
      <c r="K169" s="1">
        <v>23.260066061504386</v>
      </c>
    </row>
    <row r="170" spans="1:11" ht="8.25">
      <c r="A170" s="1">
        <v>0.6920000000000005</v>
      </c>
      <c r="B170" s="1">
        <v>171.1024673032353</v>
      </c>
      <c r="D170" s="1">
        <v>0.6920000000000005</v>
      </c>
      <c r="E170" s="1">
        <v>2.4319375929630906</v>
      </c>
      <c r="G170" s="1">
        <v>0.6920000000000005</v>
      </c>
      <c r="H170" s="1">
        <v>1.6962973550129785</v>
      </c>
      <c r="J170" s="1">
        <v>0.6920000000000005</v>
      </c>
      <c r="K170" s="1">
        <v>23.365578822545565</v>
      </c>
    </row>
    <row r="171" spans="1:11" ht="8.25">
      <c r="A171" s="1">
        <v>0.6960000000000005</v>
      </c>
      <c r="B171" s="1">
        <v>171.5545307223468</v>
      </c>
      <c r="D171" s="1">
        <v>0.6960000000000005</v>
      </c>
      <c r="E171" s="1">
        <v>2.4076017565049677</v>
      </c>
      <c r="G171" s="1">
        <v>0.6960000000000005</v>
      </c>
      <c r="H171" s="1">
        <v>1.7029117122349104</v>
      </c>
      <c r="J171" s="1">
        <v>0.6960000000000005</v>
      </c>
      <c r="K171" s="1">
        <v>23.47116604686425</v>
      </c>
    </row>
    <row r="172" spans="1:11" ht="8.25">
      <c r="A172" s="1">
        <v>0.7000000000000005</v>
      </c>
      <c r="B172" s="1">
        <v>172.0059521148833</v>
      </c>
      <c r="D172" s="1">
        <v>0.7000000000000005</v>
      </c>
      <c r="E172" s="1">
        <v>2.383235404960338</v>
      </c>
      <c r="G172" s="1">
        <v>0.7000000000000005</v>
      </c>
      <c r="H172" s="1">
        <v>1.7095249409400894</v>
      </c>
      <c r="J172" s="1">
        <v>0.7000000000000005</v>
      </c>
      <c r="K172" s="1">
        <v>23.576826149503347</v>
      </c>
    </row>
    <row r="173" spans="1:11" ht="8.25">
      <c r="A173" s="1">
        <v>0.7040000000000005</v>
      </c>
      <c r="B173" s="1">
        <v>172.4567266843054</v>
      </c>
      <c r="D173" s="1">
        <v>0.7040000000000005</v>
      </c>
      <c r="E173" s="1">
        <v>2.358838623769593</v>
      </c>
      <c r="G173" s="1">
        <v>0.7040000000000005</v>
      </c>
      <c r="H173" s="1">
        <v>1.7161369241239193</v>
      </c>
      <c r="J173" s="1">
        <v>0.7040000000000005</v>
      </c>
      <c r="K173" s="1">
        <v>23.682557544323664</v>
      </c>
    </row>
    <row r="174" spans="1:11" ht="8.25">
      <c r="A174" s="1">
        <v>0.7080000000000005</v>
      </c>
      <c r="B174" s="1">
        <v>172.90684965424106</v>
      </c>
      <c r="D174" s="1">
        <v>0.7080000000000005</v>
      </c>
      <c r="E174" s="1">
        <v>2.3344114983483513</v>
      </c>
      <c r="G174" s="1">
        <v>0.7080000000000005</v>
      </c>
      <c r="H174" s="1">
        <v>1.7227475449216074</v>
      </c>
      <c r="J174" s="1">
        <v>0.7080000000000005</v>
      </c>
      <c r="K174" s="1">
        <v>23.78835864404642</v>
      </c>
    </row>
    <row r="175" spans="1:11" ht="8.25">
      <c r="A175" s="1">
        <v>0.7120000000000005</v>
      </c>
      <c r="B175" s="1">
        <v>173.35631626850608</v>
      </c>
      <c r="D175" s="1">
        <v>0.7120000000000005</v>
      </c>
      <c r="E175" s="1">
        <v>2.3099541140871347</v>
      </c>
      <c r="G175" s="1">
        <v>0.7120000000000005</v>
      </c>
      <c r="H175" s="1">
        <v>1.7293566866114558</v>
      </c>
      <c r="J175" s="1">
        <v>0.7120000000000005</v>
      </c>
      <c r="K175" s="1">
        <v>23.894227860295633</v>
      </c>
    </row>
    <row r="176" spans="1:11" ht="8.25">
      <c r="A176" s="1">
        <v>0.7160000000000005</v>
      </c>
      <c r="B176" s="1">
        <v>173.8051217911232</v>
      </c>
      <c r="D176" s="1">
        <v>0.7160000000000005</v>
      </c>
      <c r="E176" s="1">
        <v>2.2854665563510377</v>
      </c>
      <c r="G176" s="1">
        <v>0.7160000000000005</v>
      </c>
      <c r="H176" s="1">
        <v>1.7359642326181246</v>
      </c>
      <c r="J176" s="1">
        <v>0.7160000000000005</v>
      </c>
      <c r="K176" s="1">
        <v>24.00016360364035</v>
      </c>
    </row>
    <row r="177" spans="1:11" ht="8.25">
      <c r="A177" s="1">
        <v>0.7200000000000005</v>
      </c>
      <c r="B177" s="1">
        <v>174.25326150634157</v>
      </c>
      <c r="D177" s="1">
        <v>0.7200000000000005</v>
      </c>
      <c r="E177" s="1">
        <v>2.260948910479402</v>
      </c>
      <c r="G177" s="1">
        <v>0.7200000000000005</v>
      </c>
      <c r="H177" s="1">
        <v>1.7425700665158854</v>
      </c>
      <c r="J177" s="1">
        <v>0.7200000000000005</v>
      </c>
      <c r="K177" s="1">
        <v>24.106164283636858</v>
      </c>
    </row>
    <row r="178" spans="1:11" ht="8.25">
      <c r="A178" s="1">
        <v>0.7240000000000005</v>
      </c>
      <c r="B178" s="1">
        <v>174.70073071865497</v>
      </c>
      <c r="D178" s="1">
        <v>0.7240000000000005</v>
      </c>
      <c r="E178" s="1">
        <v>2.23640126178549</v>
      </c>
      <c r="G178" s="1">
        <v>0.7240000000000005</v>
      </c>
      <c r="H178" s="1">
        <v>1.749174072031854</v>
      </c>
      <c r="J178" s="1">
        <v>0.7240000000000005</v>
      </c>
      <c r="K178" s="1">
        <v>24.21222830887077</v>
      </c>
    </row>
    <row r="179" spans="1:11" ht="8.25">
      <c r="A179" s="1">
        <v>0.7280000000000005</v>
      </c>
      <c r="B179" s="1">
        <v>175.14752475281986</v>
      </c>
      <c r="D179" s="1">
        <v>0.7280000000000005</v>
      </c>
      <c r="E179" s="1">
        <v>2.211823695556162</v>
      </c>
      <c r="G179" s="1">
        <v>0.7280000000000005</v>
      </c>
      <c r="H179" s="1">
        <v>1.7557761330492043</v>
      </c>
      <c r="J179" s="1">
        <v>0.7280000000000005</v>
      </c>
      <c r="K179" s="1">
        <v>24.318354086999026</v>
      </c>
    </row>
    <row r="180" spans="1:11" ht="8.25">
      <c r="A180" s="1">
        <v>0.7320000000000005</v>
      </c>
      <c r="B180" s="1">
        <v>175.59363895387287</v>
      </c>
      <c r="D180" s="1">
        <v>0.7320000000000005</v>
      </c>
      <c r="E180" s="1">
        <v>2.187216297051549</v>
      </c>
      <c r="G180" s="1">
        <v>0.7320000000000005</v>
      </c>
      <c r="H180" s="1">
        <v>1.7623761336103625</v>
      </c>
      <c r="J180" s="1">
        <v>0.7320000000000005</v>
      </c>
      <c r="K180" s="1">
        <v>24.42454002479175</v>
      </c>
    </row>
    <row r="181" spans="1:11" ht="8.25">
      <c r="A181" s="1">
        <v>0.7360000000000005</v>
      </c>
      <c r="B181" s="1">
        <v>176.03906868714768</v>
      </c>
      <c r="D181" s="1">
        <v>0.7360000000000005</v>
      </c>
      <c r="E181" s="1">
        <v>2.1625791515047315</v>
      </c>
      <c r="G181" s="1">
        <v>0.7360000000000005</v>
      </c>
      <c r="H181" s="1">
        <v>1.7689739579201886</v>
      </c>
      <c r="J181" s="1">
        <v>0.7360000000000005</v>
      </c>
      <c r="K181" s="1">
        <v>24.53078452817411</v>
      </c>
    </row>
    <row r="182" spans="1:11" ht="8.25">
      <c r="A182" s="1">
        <v>0.7400000000000005</v>
      </c>
      <c r="B182" s="1">
        <v>176.48380933829156</v>
      </c>
      <c r="D182" s="1">
        <v>0.7400000000000005</v>
      </c>
      <c r="E182" s="1">
        <v>2.1379123441214167</v>
      </c>
      <c r="G182" s="1">
        <v>0.7400000000000005</v>
      </c>
      <c r="H182" s="1">
        <v>1.7755694903491357</v>
      </c>
      <c r="J182" s="1">
        <v>0.7400000000000005</v>
      </c>
      <c r="K182" s="1">
        <v>24.637086002267964</v>
      </c>
    </row>
    <row r="183" spans="1:11" ht="8.25">
      <c r="A183" s="1">
        <v>0.7440000000000005</v>
      </c>
      <c r="B183" s="1">
        <v>176.9278563132809</v>
      </c>
      <c r="D183" s="1">
        <v>0.7440000000000005</v>
      </c>
      <c r="E183" s="1">
        <v>2.113215960079616</v>
      </c>
      <c r="G183" s="1">
        <v>0.7440000000000005</v>
      </c>
      <c r="H183" s="1">
        <v>1.7821626154363865</v>
      </c>
      <c r="J183" s="1">
        <v>0.7440000000000005</v>
      </c>
      <c r="K183" s="1">
        <v>24.74344285143349</v>
      </c>
    </row>
    <row r="184" spans="1:11" ht="8.25">
      <c r="A184" s="1">
        <v>0.7480000000000006</v>
      </c>
      <c r="B184" s="1">
        <v>177.3712050384371</v>
      </c>
      <c r="D184" s="1">
        <v>0.7480000000000006</v>
      </c>
      <c r="E184" s="1">
        <v>2.088490084529325</v>
      </c>
      <c r="G184" s="1">
        <v>0.7480000000000006</v>
      </c>
      <c r="H184" s="1">
        <v>1.788753217892984</v>
      </c>
      <c r="J184" s="1">
        <v>0.7480000000000006</v>
      </c>
      <c r="K184" s="1">
        <v>24.84985347931068</v>
      </c>
    </row>
    <row r="185" spans="1:11" ht="8.25">
      <c r="A185" s="1">
        <v>0.7520000000000006</v>
      </c>
      <c r="B185" s="1">
        <v>177.81385096044067</v>
      </c>
      <c r="D185" s="1">
        <v>0.7520000000000006</v>
      </c>
      <c r="E185" s="1">
        <v>2.0637348025922027</v>
      </c>
      <c r="G185" s="1">
        <v>0.7520000000000006</v>
      </c>
      <c r="H185" s="1">
        <v>1.7953411826049264</v>
      </c>
      <c r="J185" s="1">
        <v>0.7520000000000006</v>
      </c>
      <c r="K185" s="1">
        <v>24.9563162888607</v>
      </c>
    </row>
    <row r="186" spans="1:11" ht="8.25">
      <c r="A186" s="1">
        <v>0.7560000000000006</v>
      </c>
      <c r="B186" s="1">
        <v>178.25578954634602</v>
      </c>
      <c r="D186" s="1">
        <v>0.7560000000000006</v>
      </c>
      <c r="E186" s="1">
        <v>2.0389501993612544</v>
      </c>
      <c r="G186" s="1">
        <v>0.7560000000000006</v>
      </c>
      <c r="H186" s="1">
        <v>1.801926394636258</v>
      </c>
      <c r="J186" s="1">
        <v>0.7560000000000006</v>
      </c>
      <c r="K186" s="1">
        <v>25.062829682407198</v>
      </c>
    </row>
    <row r="187" spans="1:11" ht="8.25">
      <c r="A187" s="1">
        <v>0.7600000000000006</v>
      </c>
      <c r="B187" s="1">
        <v>178.69701628359527</v>
      </c>
      <c r="D187" s="1">
        <v>0.7600000000000006</v>
      </c>
      <c r="E187" s="1">
        <v>2.0141363599005127</v>
      </c>
      <c r="G187" s="1">
        <v>0.7600000000000006</v>
      </c>
      <c r="H187" s="1">
        <v>1.8085087392321388</v>
      </c>
      <c r="J187" s="1">
        <v>0.7600000000000006</v>
      </c>
      <c r="K187" s="1">
        <v>25.16939206167755</v>
      </c>
    </row>
    <row r="188" spans="1:11" ht="8.25">
      <c r="A188" s="1">
        <v>0.7640000000000006</v>
      </c>
      <c r="B188" s="1">
        <v>179.13752668003144</v>
      </c>
      <c r="D188" s="1">
        <v>0.7640000000000006</v>
      </c>
      <c r="E188" s="1">
        <v>1.9892933692447183</v>
      </c>
      <c r="G188" s="1">
        <v>0.7640000000000006</v>
      </c>
      <c r="H188" s="1">
        <v>1.8150881018218898</v>
      </c>
      <c r="J188" s="1">
        <v>0.7640000000000006</v>
      </c>
      <c r="K188" s="1">
        <v>25.276001827843857</v>
      </c>
    </row>
    <row r="189" spans="1:11" ht="8.25">
      <c r="A189" s="1">
        <v>0.7680000000000006</v>
      </c>
      <c r="B189" s="1">
        <v>179.5773162639109</v>
      </c>
      <c r="D189" s="1">
        <v>0.7680000000000006</v>
      </c>
      <c r="E189" s="1">
        <v>1.964421312399006</v>
      </c>
      <c r="G189" s="1">
        <v>0.7680000000000006</v>
      </c>
      <c r="H189" s="1">
        <v>1.8216643680220197</v>
      </c>
      <c r="J189" s="1">
        <v>0.7680000000000006</v>
      </c>
      <c r="K189" s="1">
        <v>25.38265738156396</v>
      </c>
    </row>
    <row r="190" spans="1:11" ht="8.25">
      <c r="A190" s="1">
        <v>0.7720000000000006</v>
      </c>
      <c r="B190" s="1">
        <v>180.01638058391623</v>
      </c>
      <c r="D190" s="1">
        <v>0.7720000000000006</v>
      </c>
      <c r="E190" s="1">
        <v>1.939520274338589</v>
      </c>
      <c r="G190" s="1">
        <v>0.7720000000000006</v>
      </c>
      <c r="H190" s="1">
        <v>1.828237423639246</v>
      </c>
      <c r="J190" s="1">
        <v>0.7720000000000006</v>
      </c>
      <c r="K190" s="1">
        <v>25.489357123022337</v>
      </c>
    </row>
    <row r="191" spans="1:11" ht="8.25">
      <c r="A191" s="1">
        <v>0.7760000000000006</v>
      </c>
      <c r="B191" s="1">
        <v>180.45471520916735</v>
      </c>
      <c r="D191" s="1">
        <v>0.7760000000000006</v>
      </c>
      <c r="E191" s="1">
        <v>1.9145903400084432</v>
      </c>
      <c r="G191" s="1">
        <v>0.7760000000000006</v>
      </c>
      <c r="H191" s="1">
        <v>1.834807154673476</v>
      </c>
      <c r="J191" s="1">
        <v>0.7760000000000006</v>
      </c>
      <c r="K191" s="1">
        <v>25.596099451970826</v>
      </c>
    </row>
    <row r="192" spans="1:11" ht="8.25">
      <c r="A192" s="1">
        <v>0.7800000000000006</v>
      </c>
      <c r="B192" s="1">
        <v>180.89231572923308</v>
      </c>
      <c r="D192" s="1">
        <v>0.7800000000000006</v>
      </c>
      <c r="E192" s="1">
        <v>1.889631594322993</v>
      </c>
      <c r="G192" s="1">
        <v>0.7800000000000006</v>
      </c>
      <c r="H192" s="1">
        <v>1.8413734473207883</v>
      </c>
      <c r="J192" s="1">
        <v>0.7800000000000006</v>
      </c>
      <c r="K192" s="1">
        <v>25.702882767769275</v>
      </c>
    </row>
    <row r="193" spans="1:11" ht="8.25">
      <c r="A193" s="1">
        <v>0.7840000000000006</v>
      </c>
      <c r="B193" s="1">
        <v>181.32917775414194</v>
      </c>
      <c r="D193" s="1">
        <v>0.7840000000000006</v>
      </c>
      <c r="E193" s="1">
        <v>1.8646441221658003</v>
      </c>
      <c r="G193" s="1">
        <v>0.7840000000000006</v>
      </c>
      <c r="H193" s="1">
        <v>1.8479361879763863</v>
      </c>
      <c r="J193" s="1">
        <v>0.7840000000000006</v>
      </c>
      <c r="K193" s="1">
        <v>25.809705469426138</v>
      </c>
    </row>
    <row r="194" spans="1:11" ht="8.25">
      <c r="A194" s="1">
        <v>0.7880000000000006</v>
      </c>
      <c r="B194" s="1">
        <v>181.7652969143922</v>
      </c>
      <c r="D194" s="1">
        <v>0.7880000000000006</v>
      </c>
      <c r="E194" s="1">
        <v>1.8396280083892522</v>
      </c>
      <c r="G194" s="1">
        <v>0.7880000000000006</v>
      </c>
      <c r="H194" s="1">
        <v>1.8544952632375347</v>
      </c>
      <c r="J194" s="1">
        <v>0.7880000000000006</v>
      </c>
      <c r="K194" s="1">
        <v>25.91656595563889</v>
      </c>
    </row>
    <row r="195" spans="1:11" ht="8.25">
      <c r="A195" s="1">
        <v>0.7920000000000006</v>
      </c>
      <c r="B195" s="1">
        <v>182.2006688609615</v>
      </c>
      <c r="D195" s="1">
        <v>0.7920000000000006</v>
      </c>
      <c r="E195" s="1">
        <v>1.8145833378142493</v>
      </c>
      <c r="G195" s="1">
        <v>0.7920000000000006</v>
      </c>
      <c r="H195" s="1">
        <v>1.8610505599064724</v>
      </c>
      <c r="J195" s="1">
        <v>0.7920000000000006</v>
      </c>
      <c r="K195" s="1">
        <v>26.02346262483429</v>
      </c>
    </row>
    <row r="196" spans="1:11" ht="8.25">
      <c r="A196" s="1">
        <v>0.7960000000000006</v>
      </c>
      <c r="B196" s="1">
        <v>182.63528926531646</v>
      </c>
      <c r="D196" s="1">
        <v>0.7960000000000006</v>
      </c>
      <c r="E196" s="1">
        <v>1.7895101952298953</v>
      </c>
      <c r="G196" s="1">
        <v>0.7960000000000006</v>
      </c>
      <c r="H196" s="1">
        <v>1.8676019649933182</v>
      </c>
      <c r="J196" s="1">
        <v>0.7960000000000006</v>
      </c>
      <c r="K196" s="1">
        <v>26.13039387520871</v>
      </c>
    </row>
    <row r="197" spans="1:11" ht="8.25">
      <c r="A197" s="1">
        <v>0.8000000000000006</v>
      </c>
      <c r="B197" s="1">
        <v>183.06915381942096</v>
      </c>
      <c r="D197" s="1">
        <v>0.8000000000000006</v>
      </c>
      <c r="E197" s="1">
        <v>1.764408665393189</v>
      </c>
      <c r="G197" s="1">
        <v>0.8000000000000006</v>
      </c>
      <c r="H197" s="1">
        <v>1.8741493657189452</v>
      </c>
      <c r="J197" s="1">
        <v>0.8000000000000006</v>
      </c>
      <c r="K197" s="1">
        <v>26.23735810476813</v>
      </c>
    </row>
    <row r="198" spans="1:11" ht="8.25">
      <c r="A198" s="1">
        <v>0.8040000000000006</v>
      </c>
      <c r="B198" s="1">
        <v>183.50225823574485</v>
      </c>
      <c r="D198" s="1">
        <v>0.8040000000000006</v>
      </c>
      <c r="E198" s="1">
        <v>1.739278833028715</v>
      </c>
      <c r="G198" s="1">
        <v>0.8040000000000006</v>
      </c>
      <c r="H198" s="1">
        <v>1.8806926495178442</v>
      </c>
      <c r="J198" s="1">
        <v>0.8040000000000006</v>
      </c>
      <c r="K198" s="1">
        <v>26.34435371136817</v>
      </c>
    </row>
    <row r="199" spans="1:11" ht="8.25">
      <c r="A199" s="1">
        <v>0.8080000000000006</v>
      </c>
      <c r="B199" s="1">
        <v>183.93459824727123</v>
      </c>
      <c r="D199" s="1">
        <v>0.8080000000000006</v>
      </c>
      <c r="E199" s="1">
        <v>1.7141207828283367</v>
      </c>
      <c r="G199" s="1">
        <v>0.8080000000000006</v>
      </c>
      <c r="H199" s="1">
        <v>1.8872317040409634</v>
      </c>
      <c r="J199" s="1">
        <v>0.8080000000000006</v>
      </c>
      <c r="K199" s="1">
        <v>26.451379092753996</v>
      </c>
    </row>
    <row r="200" spans="1:11" ht="8.25">
      <c r="A200" s="1">
        <v>0.8120000000000006</v>
      </c>
      <c r="B200" s="1">
        <v>184.36616960750408</v>
      </c>
      <c r="D200" s="1">
        <v>0.8120000000000006</v>
      </c>
      <c r="E200" s="1">
        <v>1.6889345994508904</v>
      </c>
      <c r="G200" s="1">
        <v>0.8120000000000006</v>
      </c>
      <c r="H200" s="1">
        <v>1.893766417158534</v>
      </c>
      <c r="J200" s="1">
        <v>0.8120000000000006</v>
      </c>
      <c r="K200" s="1">
        <v>26.558432646599996</v>
      </c>
    </row>
    <row r="201" spans="1:11" ht="8.25">
      <c r="A201" s="1">
        <v>0.8160000000000006</v>
      </c>
      <c r="B201" s="1">
        <v>184.79696809047482</v>
      </c>
      <c r="D201" s="1">
        <v>0.8160000000000006</v>
      </c>
      <c r="E201" s="1">
        <v>1.6637203675218801</v>
      </c>
      <c r="G201" s="1">
        <v>0.8160000000000006</v>
      </c>
      <c r="H201" s="1">
        <v>1.9002966769628704</v>
      </c>
      <c r="J201" s="1">
        <v>0.8160000000000006</v>
      </c>
      <c r="K201" s="1">
        <v>26.665512770549512</v>
      </c>
    </row>
    <row r="202" spans="1:11" ht="8.25">
      <c r="A202" s="1">
        <v>0.8200000000000006</v>
      </c>
      <c r="B202" s="1">
        <v>185.2269894907486</v>
      </c>
      <c r="D202" s="1">
        <v>0.8200000000000006</v>
      </c>
      <c r="E202" s="1">
        <v>1.6384781716331727</v>
      </c>
      <c r="G202" s="1">
        <v>0.8200000000000006</v>
      </c>
      <c r="H202" s="1">
        <v>1.9068223717711572</v>
      </c>
      <c r="J202" s="1">
        <v>0.8200000000000006</v>
      </c>
      <c r="K202" s="1">
        <v>26.772617862254286</v>
      </c>
    </row>
    <row r="203" spans="1:11" ht="8.25">
      <c r="A203" s="1">
        <v>0.8240000000000006</v>
      </c>
      <c r="B203" s="1">
        <v>185.65622962343014</v>
      </c>
      <c r="D203" s="1">
        <v>0.8240000000000006</v>
      </c>
      <c r="E203" s="1">
        <v>1.6132080963426922</v>
      </c>
      <c r="G203" s="1">
        <v>0.8240000000000006</v>
      </c>
      <c r="H203" s="1">
        <v>1.9133433901282138</v>
      </c>
      <c r="J203" s="1">
        <v>0.8240000000000006</v>
      </c>
      <c r="K203" s="1">
        <v>26.87974631941392</v>
      </c>
    </row>
    <row r="204" spans="1:11" ht="8.25">
      <c r="A204" s="1">
        <v>0.8280000000000006</v>
      </c>
      <c r="B204" s="1">
        <v>186.084684324169</v>
      </c>
      <c r="D204" s="1">
        <v>0.8280000000000006</v>
      </c>
      <c r="E204" s="1">
        <v>1.587910226174122</v>
      </c>
      <c r="G204" s="1">
        <v>0.8280000000000006</v>
      </c>
      <c r="H204" s="1">
        <v>1.91985962080924</v>
      </c>
      <c r="J204" s="1">
        <v>0.8280000000000006</v>
      </c>
      <c r="K204" s="1">
        <v>26.986896539815117</v>
      </c>
    </row>
    <row r="205" spans="1:11" ht="8.25">
      <c r="A205" s="1">
        <v>0.8320000000000006</v>
      </c>
      <c r="B205" s="1">
        <v>186.5123494491646</v>
      </c>
      <c r="D205" s="1">
        <v>0.8320000000000006</v>
      </c>
      <c r="E205" s="1">
        <v>1.5625846456165977</v>
      </c>
      <c r="G205" s="1">
        <v>0.8320000000000006</v>
      </c>
      <c r="H205" s="1">
        <v>1.9263709528225472</v>
      </c>
      <c r="J205" s="1">
        <v>0.8320000000000006</v>
      </c>
      <c r="K205" s="1">
        <v>27.094066921370928</v>
      </c>
    </row>
    <row r="206" spans="1:11" ht="8.25">
      <c r="A206" s="1">
        <v>0.8360000000000006</v>
      </c>
      <c r="B206" s="1">
        <v>186.93922087517043</v>
      </c>
      <c r="D206" s="1">
        <v>0.8360000000000006</v>
      </c>
      <c r="E206" s="1">
        <v>1.5372314391244108</v>
      </c>
      <c r="G206" s="1">
        <v>0.8360000000000006</v>
      </c>
      <c r="H206" s="1">
        <v>1.9328772754122652</v>
      </c>
      <c r="J206" s="1">
        <v>0.8360000000000006</v>
      </c>
      <c r="K206" s="1">
        <v>27.201255862159726</v>
      </c>
    </row>
    <row r="207" spans="1:11" ht="8.25">
      <c r="A207" s="1">
        <v>0.8400000000000006</v>
      </c>
      <c r="B207" s="1">
        <v>187.36529449949774</v>
      </c>
      <c r="D207" s="1">
        <v>0.8400000000000006</v>
      </c>
      <c r="E207" s="1">
        <v>1.511850691116707</v>
      </c>
      <c r="G207" s="1">
        <v>0.8400000000000006</v>
      </c>
      <c r="H207" s="1">
        <v>1.9393784780610246</v>
      </c>
      <c r="J207" s="1">
        <v>0.8400000000000006</v>
      </c>
      <c r="K207" s="1">
        <v>27.308461760464144</v>
      </c>
    </row>
    <row r="208" spans="1:11" ht="8.25">
      <c r="A208" s="1">
        <v>0.8440000000000006</v>
      </c>
      <c r="B208" s="1">
        <v>187.7905662400194</v>
      </c>
      <c r="D208" s="1">
        <v>0.8440000000000006</v>
      </c>
      <c r="E208" s="1">
        <v>1.4864424859771876</v>
      </c>
      <c r="G208" s="1">
        <v>0.8440000000000006</v>
      </c>
      <c r="H208" s="1">
        <v>1.9458744504926393</v>
      </c>
      <c r="J208" s="1">
        <v>0.8440000000000006</v>
      </c>
      <c r="K208" s="1">
        <v>27.41568301480999</v>
      </c>
    </row>
    <row r="209" spans="1:11" ht="8.25">
      <c r="A209" s="1">
        <v>0.8480000000000006</v>
      </c>
      <c r="B209" s="1">
        <v>188.21503203517247</v>
      </c>
      <c r="D209" s="1">
        <v>0.8480000000000006</v>
      </c>
      <c r="E209" s="1">
        <v>1.461006908053812</v>
      </c>
      <c r="G209" s="1">
        <v>0.8480000000000006</v>
      </c>
      <c r="H209" s="1">
        <v>1.9523650826747472</v>
      </c>
      <c r="J209" s="1">
        <v>0.8480000000000006</v>
      </c>
      <c r="K209" s="1">
        <v>27.522918024004742</v>
      </c>
    </row>
    <row r="210" spans="1:11" ht="8.25">
      <c r="A210" s="1">
        <v>0.8520000000000006</v>
      </c>
      <c r="B210" s="1">
        <v>188.63868784396075</v>
      </c>
      <c r="D210" s="1">
        <v>0.8520000000000006</v>
      </c>
      <c r="E210" s="1">
        <v>1.4355440416585008</v>
      </c>
      <c r="G210" s="1">
        <v>0.8520000000000006</v>
      </c>
      <c r="H210" s="1">
        <v>1.958850264821444</v>
      </c>
      <c r="J210" s="1">
        <v>0.8520000000000006</v>
      </c>
      <c r="K210" s="1">
        <v>27.630165187176274</v>
      </c>
    </row>
    <row r="211" spans="1:11" ht="8.25">
      <c r="A211" s="1">
        <v>0.8560000000000006</v>
      </c>
      <c r="B211" s="1">
        <v>189.06152964595705</v>
      </c>
      <c r="D211" s="1">
        <v>0.8560000000000006</v>
      </c>
      <c r="E211" s="1">
        <v>1.4100539710668398</v>
      </c>
      <c r="G211" s="1">
        <v>0.8560000000000006</v>
      </c>
      <c r="H211" s="1">
        <v>1.9653298873959015</v>
      </c>
      <c r="J211" s="1">
        <v>0.8560000000000006</v>
      </c>
      <c r="K211" s="1">
        <v>27.737422903811247</v>
      </c>
    </row>
    <row r="212" spans="1:11" ht="8.25">
      <c r="A212" s="1">
        <v>0.8600000000000007</v>
      </c>
      <c r="B212" s="1">
        <v>189.48355344130417</v>
      </c>
      <c r="D212" s="1">
        <v>0.8600000000000007</v>
      </c>
      <c r="E212" s="1">
        <v>1.3845367805177844</v>
      </c>
      <c r="G212" s="1">
        <v>0.8600000000000007</v>
      </c>
      <c r="H212" s="1">
        <v>1.9718038411129488</v>
      </c>
      <c r="J212" s="1">
        <v>0.8600000000000007</v>
      </c>
      <c r="K212" s="1">
        <v>27.844689573793385</v>
      </c>
    </row>
    <row r="213" spans="1:11" ht="8.25">
      <c r="A213" s="1">
        <v>0.8640000000000007</v>
      </c>
      <c r="B213" s="1">
        <v>189.90475525071668</v>
      </c>
      <c r="D213" s="1">
        <v>0.8640000000000007</v>
      </c>
      <c r="E213" s="1">
        <v>1.3589925542133683</v>
      </c>
      <c r="G213" s="1">
        <v>0.8640000000000007</v>
      </c>
      <c r="H213" s="1">
        <v>1.978272016941661</v>
      </c>
      <c r="J213" s="1">
        <v>0.8640000000000007</v>
      </c>
      <c r="K213" s="1">
        <v>27.951963597441708</v>
      </c>
    </row>
    <row r="214" spans="1:11" ht="8.25">
      <c r="A214" s="1">
        <v>0.8680000000000007</v>
      </c>
      <c r="B214" s="1">
        <v>190.32513111548099</v>
      </c>
      <c r="D214" s="1">
        <v>0.8680000000000007</v>
      </c>
      <c r="E214" s="1">
        <v>1.3334213763184088</v>
      </c>
      <c r="G214" s="1">
        <v>0.8680000000000007</v>
      </c>
      <c r="H214" s="1">
        <v>1.9847343061079024</v>
      </c>
      <c r="J214" s="1">
        <v>0.8680000000000007</v>
      </c>
      <c r="K214" s="1">
        <v>28.059243375548586</v>
      </c>
    </row>
    <row r="215" spans="1:11" ht="8.25">
      <c r="A215" s="1">
        <v>0.8720000000000007</v>
      </c>
      <c r="B215" s="1">
        <v>190.74467709745574</v>
      </c>
      <c r="D215" s="1">
        <v>0.8720000000000007</v>
      </c>
      <c r="E215" s="1">
        <v>1.3078233309602139</v>
      </c>
      <c r="G215" s="1">
        <v>0.8720000000000007</v>
      </c>
      <c r="H215" s="1">
        <v>1.9911906000968664</v>
      </c>
      <c r="J215" s="1">
        <v>0.8720000000000007</v>
      </c>
      <c r="K215" s="1">
        <v>28.166527309417713</v>
      </c>
    </row>
    <row r="216" spans="1:11" ht="8.25">
      <c r="A216" s="1">
        <v>0.8760000000000007</v>
      </c>
      <c r="B216" s="1">
        <v>191.16338927907142</v>
      </c>
      <c r="D216" s="1">
        <v>0.8760000000000007</v>
      </c>
      <c r="E216" s="1">
        <v>1.282198502228292</v>
      </c>
      <c r="G216" s="1">
        <v>0.8760000000000007</v>
      </c>
      <c r="H216" s="1">
        <v>1.9976407906555917</v>
      </c>
      <c r="J216" s="1">
        <v>0.8760000000000007</v>
      </c>
      <c r="K216" s="1">
        <v>28.273813800901824</v>
      </c>
    </row>
    <row r="217" spans="1:11" ht="8.25">
      <c r="A217" s="1">
        <v>0.8800000000000007</v>
      </c>
      <c r="B217" s="1">
        <v>191.58126376332976</v>
      </c>
      <c r="D217" s="1">
        <v>0.8800000000000007</v>
      </c>
      <c r="E217" s="1">
        <v>1.2565469741740642</v>
      </c>
      <c r="G217" s="1">
        <v>0.8800000000000007</v>
      </c>
      <c r="H217" s="1">
        <v>2.004084769795458</v>
      </c>
      <c r="J217" s="1">
        <v>0.8800000000000007</v>
      </c>
      <c r="K217" s="1">
        <v>28.38110125244046</v>
      </c>
    </row>
    <row r="218" spans="1:11" ht="8.25">
      <c r="A218" s="1">
        <v>0.8840000000000007</v>
      </c>
      <c r="B218" s="1">
        <v>191.99829667380243</v>
      </c>
      <c r="D218" s="1">
        <v>0.8840000000000007</v>
      </c>
      <c r="E218" s="1">
        <v>1.2308688308105733</v>
      </c>
      <c r="G218" s="1">
        <v>0.8840000000000007</v>
      </c>
      <c r="H218" s="1">
        <v>2.0105224297946647</v>
      </c>
      <c r="J218" s="1">
        <v>0.8840000000000007</v>
      </c>
      <c r="K218" s="1">
        <v>28.488388067097507</v>
      </c>
    </row>
    <row r="219" spans="1:11" ht="8.25">
      <c r="A219" s="1">
        <v>0.8880000000000007</v>
      </c>
      <c r="B219" s="1">
        <v>192.4144841546295</v>
      </c>
      <c r="D219" s="1">
        <v>0.8880000000000007</v>
      </c>
      <c r="E219" s="1">
        <v>1.2051641561121968</v>
      </c>
      <c r="G219" s="1">
        <v>0.8880000000000007</v>
      </c>
      <c r="H219" s="1">
        <v>2.0169536632006926</v>
      </c>
      <c r="J219" s="1">
        <v>0.8880000000000007</v>
      </c>
      <c r="K219" s="1">
        <v>28.595672648598654</v>
      </c>
    </row>
    <row r="220" spans="1:11" ht="8.25">
      <c r="A220" s="1">
        <v>0.8920000000000007</v>
      </c>
      <c r="B220" s="1">
        <v>192.82982237051695</v>
      </c>
      <c r="D220" s="1">
        <v>0.8920000000000007</v>
      </c>
      <c r="E220" s="1">
        <v>1.179433034014358</v>
      </c>
      <c r="G220" s="1">
        <v>0.8920000000000007</v>
      </c>
      <c r="H220" s="1">
        <v>2.0233783628327306</v>
      </c>
      <c r="J220" s="1">
        <v>0.8920000000000007</v>
      </c>
      <c r="K220" s="1">
        <v>28.702953401368568</v>
      </c>
    </row>
    <row r="221" spans="1:11" ht="8.25">
      <c r="A221" s="1">
        <v>0.8960000000000007</v>
      </c>
      <c r="B221" s="1">
        <v>193.24430750673474</v>
      </c>
      <c r="D221" s="1">
        <v>0.8960000000000007</v>
      </c>
      <c r="E221" s="1">
        <v>1.1536755484132417</v>
      </c>
      <c r="G221" s="1">
        <v>0.8960000000000007</v>
      </c>
      <c r="H221" s="1">
        <v>2.0297964217841113</v>
      </c>
      <c r="J221" s="1">
        <v>0.8960000000000007</v>
      </c>
      <c r="K221" s="1">
        <v>28.810228730568205</v>
      </c>
    </row>
    <row r="222" spans="1:11" ht="8.25">
      <c r="A222" s="1">
        <v>0.9000000000000007</v>
      </c>
      <c r="B222" s="1">
        <v>193.65793576911358</v>
      </c>
      <c r="D222" s="1">
        <v>0.9000000000000007</v>
      </c>
      <c r="E222" s="1">
        <v>1.127891783165511</v>
      </c>
      <c r="G222" s="1">
        <v>0.9000000000000007</v>
      </c>
      <c r="H222" s="1">
        <v>2.036207733424704</v>
      </c>
      <c r="J222" s="1">
        <v>0.9000000000000007</v>
      </c>
      <c r="K222" s="1">
        <v>28.9174970421318</v>
      </c>
    </row>
    <row r="223" spans="1:11" ht="8.25">
      <c r="A223" s="1">
        <v>0.9040000000000007</v>
      </c>
      <c r="B223" s="1">
        <v>194.0707033840412</v>
      </c>
      <c r="D223" s="1">
        <v>0.9040000000000007</v>
      </c>
      <c r="E223" s="1">
        <v>1.1020818220880209</v>
      </c>
      <c r="G223" s="1">
        <v>0.9040000000000007</v>
      </c>
      <c r="H223" s="1">
        <v>2.042612191403292</v>
      </c>
      <c r="J223" s="1">
        <v>0.9040000000000007</v>
      </c>
      <c r="K223" s="1">
        <v>29.02475674280368</v>
      </c>
    </row>
    <row r="224" spans="1:11" ht="8.25">
      <c r="A224" s="1">
        <v>0.9080000000000007</v>
      </c>
      <c r="B224" s="1">
        <v>194.48260659845894</v>
      </c>
      <c r="D224" s="1">
        <v>0.9080000000000007</v>
      </c>
      <c r="E224" s="1">
        <v>1.0762457489575352</v>
      </c>
      <c r="G224" s="1">
        <v>0.9080000000000007</v>
      </c>
      <c r="H224" s="1">
        <v>2.049009689649941</v>
      </c>
      <c r="J224" s="1">
        <v>0.9080000000000007</v>
      </c>
      <c r="K224" s="1">
        <v>29.13200624017519</v>
      </c>
    </row>
    <row r="225" spans="1:11" ht="8.25">
      <c r="A225" s="1">
        <v>0.9120000000000007</v>
      </c>
      <c r="B225" s="1">
        <v>194.8936416798572</v>
      </c>
      <c r="D225" s="1">
        <v>0.9120000000000007</v>
      </c>
      <c r="E225" s="1">
        <v>1.0503836475104462</v>
      </c>
      <c r="G225" s="1">
        <v>0.9120000000000007</v>
      </c>
      <c r="H225" s="1">
        <v>2.0554001223783382</v>
      </c>
      <c r="J225" s="1">
        <v>0.9120000000000007</v>
      </c>
      <c r="K225" s="1">
        <v>29.239243942721206</v>
      </c>
    </row>
    <row r="226" spans="1:11" ht="8.25">
      <c r="A226" s="1">
        <v>0.9160000000000007</v>
      </c>
      <c r="B226" s="1">
        <v>195.30380491627082</v>
      </c>
      <c r="D226" s="1">
        <v>0.9160000000000007</v>
      </c>
      <c r="E226" s="1">
        <v>1.0244956014424949</v>
      </c>
      <c r="G226" s="1">
        <v>0.9160000000000007</v>
      </c>
      <c r="H226" s="1">
        <v>2.0617833840881166</v>
      </c>
      <c r="J226" s="1">
        <v>0.9160000000000007</v>
      </c>
      <c r="K226" s="1">
        <v>29.346468259836698</v>
      </c>
    </row>
    <row r="227" spans="1:11" ht="8.25">
      <c r="A227" s="1">
        <v>0.9200000000000007</v>
      </c>
      <c r="B227" s="1">
        <v>195.71309261627394</v>
      </c>
      <c r="D227" s="1">
        <v>0.9200000000000007</v>
      </c>
      <c r="E227" s="1">
        <v>0.9985816944084869</v>
      </c>
      <c r="G227" s="1">
        <v>0.9200000000000007</v>
      </c>
      <c r="H227" s="1">
        <v>2.0681593695671583</v>
      </c>
      <c r="J227" s="1">
        <v>0.9200000000000007</v>
      </c>
      <c r="K227" s="1">
        <v>29.453677601873075</v>
      </c>
    </row>
    <row r="228" spans="1:11" ht="8.25">
      <c r="A228" s="1">
        <v>0.9240000000000007</v>
      </c>
      <c r="B228" s="1">
        <v>196.12150110897446</v>
      </c>
      <c r="D228" s="1">
        <v>0.9240000000000007</v>
      </c>
      <c r="E228" s="1">
        <v>0.9726420100220192</v>
      </c>
      <c r="G228" s="1">
        <v>0.9240000000000007</v>
      </c>
      <c r="H228" s="1">
        <v>2.074527973893883</v>
      </c>
      <c r="J228" s="1">
        <v>0.9240000000000007</v>
      </c>
      <c r="K228" s="1">
        <v>29.56087038017449</v>
      </c>
    </row>
    <row r="229" spans="1:11" ht="8.25">
      <c r="A229" s="1">
        <v>0.9280000000000007</v>
      </c>
      <c r="B229" s="1">
        <v>196.52902674400764</v>
      </c>
      <c r="D229" s="1">
        <v>0.9280000000000007</v>
      </c>
      <c r="E229" s="1">
        <v>0.9466766318551985</v>
      </c>
      <c r="G229" s="1">
        <v>0.9280000000000007</v>
      </c>
      <c r="H229" s="1">
        <v>2.0808890924395027</v>
      </c>
      <c r="J229" s="1">
        <v>0.9280000000000007</v>
      </c>
      <c r="K229" s="1">
        <v>29.66804500711379</v>
      </c>
    </row>
    <row r="230" spans="1:11" ht="8.25">
      <c r="A230" s="1">
        <v>0.9320000000000007</v>
      </c>
      <c r="B230" s="1">
        <v>196.93566589153028</v>
      </c>
      <c r="D230" s="1">
        <v>0.9320000000000007</v>
      </c>
      <c r="E230" s="1">
        <v>0.9206856434383646</v>
      </c>
      <c r="G230" s="1">
        <v>0.9320000000000007</v>
      </c>
      <c r="H230" s="1">
        <v>2.0872426208702803</v>
      </c>
      <c r="J230" s="1">
        <v>0.9320000000000007</v>
      </c>
      <c r="K230" s="1">
        <v>29.77519989612866</v>
      </c>
    </row>
    <row r="231" spans="1:11" ht="8.25">
      <c r="A231" s="1">
        <v>0.9360000000000007</v>
      </c>
      <c r="B231" s="1">
        <v>197.34141494221348</v>
      </c>
      <c r="D231" s="1">
        <v>0.9360000000000007</v>
      </c>
      <c r="E231" s="1">
        <v>0.8946691282598183</v>
      </c>
      <c r="G231" s="1">
        <v>0.9360000000000007</v>
      </c>
      <c r="H231" s="1">
        <v>2.0935884551497494</v>
      </c>
      <c r="J231" s="1">
        <v>0.9360000000000007</v>
      </c>
      <c r="K231" s="1">
        <v>29.882333461757334</v>
      </c>
    </row>
    <row r="232" spans="1:11" ht="8.25">
      <c r="A232" s="1">
        <v>0.9400000000000007</v>
      </c>
      <c r="B232" s="1">
        <v>197.74627030723536</v>
      </c>
      <c r="D232" s="1">
        <v>0.9400000000000007</v>
      </c>
      <c r="E232" s="1">
        <v>0.8686271697655421</v>
      </c>
      <c r="G232" s="1">
        <v>0.9400000000000007</v>
      </c>
      <c r="H232" s="1">
        <v>2.0999264915409226</v>
      </c>
      <c r="J232" s="1">
        <v>0.9400000000000007</v>
      </c>
      <c r="K232" s="1">
        <v>29.98944411967433</v>
      </c>
    </row>
    <row r="233" spans="1:11" ht="8.25">
      <c r="A233" s="1">
        <v>0.9440000000000007</v>
      </c>
      <c r="B233" s="1">
        <v>198.15022841827343</v>
      </c>
      <c r="D233" s="1">
        <v>0.9440000000000007</v>
      </c>
      <c r="E233" s="1">
        <v>0.8425598513589296</v>
      </c>
      <c r="G233" s="1">
        <v>0.9440000000000007</v>
      </c>
      <c r="H233" s="1">
        <v>2.1062566266084777</v>
      </c>
      <c r="J233" s="1">
        <v>0.9440000000000007</v>
      </c>
      <c r="K233" s="1">
        <v>30.096530286725944</v>
      </c>
    </row>
    <row r="234" spans="1:11" ht="8.25">
      <c r="A234" s="1">
        <v>0.9480000000000007</v>
      </c>
      <c r="B234" s="1">
        <v>198.5532857274967</v>
      </c>
      <c r="D234" s="1">
        <v>0.9480000000000007</v>
      </c>
      <c r="E234" s="1">
        <v>0.8164672564005127</v>
      </c>
      <c r="G234" s="1">
        <v>0.9480000000000007</v>
      </c>
      <c r="H234" s="1">
        <v>2.1125787572209345</v>
      </c>
      <c r="J234" s="1">
        <v>0.9480000000000007</v>
      </c>
      <c r="K234" s="1">
        <v>30.203590380965807</v>
      </c>
    </row>
    <row r="235" spans="1:11" ht="8.25">
      <c r="A235" s="1">
        <v>0.9520000000000007</v>
      </c>
      <c r="B235" s="1">
        <v>198.9554387075569</v>
      </c>
      <c r="D235" s="1">
        <v>0.9520000000000007</v>
      </c>
      <c r="E235" s="1">
        <v>0.7903494682076886</v>
      </c>
      <c r="G235" s="1">
        <v>0.9520000000000007</v>
      </c>
      <c r="H235" s="1">
        <v>2.1188927805527964</v>
      </c>
      <c r="J235" s="1">
        <v>0.9520000000000007</v>
      </c>
      <c r="K235" s="1">
        <v>30.310622821690007</v>
      </c>
    </row>
    <row r="236" spans="1:11" ht="8.25">
      <c r="A236" s="1">
        <v>0.9560000000000007</v>
      </c>
      <c r="B236" s="1">
        <v>199.35668385157945</v>
      </c>
      <c r="D236" s="1">
        <v>0.9560000000000007</v>
      </c>
      <c r="E236" s="1">
        <v>0.7642065700544514</v>
      </c>
      <c r="G236" s="1">
        <v>0.9560000000000007</v>
      </c>
      <c r="H236" s="1">
        <v>2.1251985940866804</v>
      </c>
      <c r="J236" s="1">
        <v>0.9560000000000007</v>
      </c>
      <c r="K236" s="1">
        <v>30.41762602947231</v>
      </c>
    </row>
    <row r="237" spans="1:11" ht="8.25">
      <c r="A237" s="1">
        <v>0.9600000000000007</v>
      </c>
      <c r="B237" s="1">
        <v>199.75701767315442</v>
      </c>
      <c r="D237" s="1">
        <v>0.9600000000000007</v>
      </c>
      <c r="E237" s="1">
        <v>0.7380386451711205</v>
      </c>
      <c r="G237" s="1">
        <v>0.9600000000000007</v>
      </c>
      <c r="H237" s="1">
        <v>2.1314960956154336</v>
      </c>
      <c r="J237" s="1">
        <v>0.9600000000000007</v>
      </c>
      <c r="K237" s="1">
        <v>30.52459842619911</v>
      </c>
    </row>
    <row r="238" spans="1:11" ht="8.25">
      <c r="A238" s="1">
        <v>0.9640000000000007</v>
      </c>
      <c r="B238" s="1">
        <v>200.15643670632693</v>
      </c>
      <c r="D238" s="1">
        <v>0.9640000000000007</v>
      </c>
      <c r="E238" s="1">
        <v>0.7118457767440729</v>
      </c>
      <c r="G238" s="1">
        <v>0.9640000000000007</v>
      </c>
      <c r="H238" s="1">
        <v>2.137785183244226</v>
      </c>
      <c r="J238" s="1">
        <v>0.9640000000000007</v>
      </c>
      <c r="K238" s="1">
        <v>30.631538435104385</v>
      </c>
    </row>
    <row r="239" spans="1:11" ht="8.25">
      <c r="A239" s="1">
        <v>0.9680000000000007</v>
      </c>
      <c r="B239" s="1">
        <v>200.5549375055861</v>
      </c>
      <c r="D239" s="1">
        <v>0.9680000000000007</v>
      </c>
      <c r="E239" s="1">
        <v>0.6856280479154782</v>
      </c>
      <c r="G239" s="1">
        <v>0.9680000000000007</v>
      </c>
      <c r="H239" s="1">
        <v>2.1440657553926123</v>
      </c>
      <c r="J239" s="1">
        <v>0.9680000000000007</v>
      </c>
      <c r="K239" s="1">
        <v>30.73844448080428</v>
      </c>
    </row>
    <row r="240" spans="1:11" ht="8.25">
      <c r="A240" s="1">
        <v>0.9720000000000008</v>
      </c>
      <c r="B240" s="1">
        <v>200.95251664585572</v>
      </c>
      <c r="D240" s="1">
        <v>0.9720000000000008</v>
      </c>
      <c r="E240" s="1">
        <v>0.6593855417830286</v>
      </c>
      <c r="G240" s="1">
        <v>0.9720000000000008</v>
      </c>
      <c r="H240" s="1">
        <v>2.150337710796599</v>
      </c>
      <c r="J240" s="1">
        <v>0.9720000000000008</v>
      </c>
      <c r="K240" s="1">
        <v>30.845314989331786</v>
      </c>
    </row>
    <row r="241" spans="1:11" ht="8.25">
      <c r="A241" s="1">
        <v>0.9760000000000008</v>
      </c>
      <c r="B241" s="1">
        <v>201.3491707224825</v>
      </c>
      <c r="D241" s="1">
        <v>0.9760000000000008</v>
      </c>
      <c r="E241" s="1">
        <v>0.6331183413996762</v>
      </c>
      <c r="G241" s="1">
        <v>0.9760000000000008</v>
      </c>
      <c r="H241" s="1">
        <v>2.1566009485106705</v>
      </c>
      <c r="J241" s="1">
        <v>0.9760000000000008</v>
      </c>
      <c r="K241" s="1">
        <v>30.952148388171135</v>
      </c>
    </row>
    <row r="242" spans="1:11" ht="8.25">
      <c r="A242" s="1">
        <v>0.9800000000000008</v>
      </c>
      <c r="B242" s="1">
        <v>201.74489635122507</v>
      </c>
      <c r="D242" s="1">
        <v>0.9800000000000008</v>
      </c>
      <c r="E242" s="1">
        <v>0.6068265297733673</v>
      </c>
      <c r="G242" s="1">
        <v>0.9800000000000008</v>
      </c>
      <c r="H242" s="1">
        <v>2.1628553679098066</v>
      </c>
      <c r="J242" s="1">
        <v>0.9800000000000008</v>
      </c>
      <c r="K242" s="1">
        <v>31.058943106292094</v>
      </c>
    </row>
    <row r="243" spans="1:11" ht="8.25">
      <c r="A243" s="1">
        <v>0.9840000000000008</v>
      </c>
      <c r="B243" s="1">
        <v>202.13969016824188</v>
      </c>
      <c r="D243" s="1">
        <v>0.9840000000000008</v>
      </c>
      <c r="E243" s="1">
        <v>0.5805101898667813</v>
      </c>
      <c r="G243" s="1">
        <v>0.9840000000000008</v>
      </c>
      <c r="H243" s="1">
        <v>2.1691008686914772</v>
      </c>
      <c r="J243" s="1">
        <v>0.9840000000000008</v>
      </c>
      <c r="K243" s="1">
        <v>31.165697574184104</v>
      </c>
    </row>
    <row r="244" spans="1:11" ht="8.25">
      <c r="A244" s="1">
        <v>0.9880000000000008</v>
      </c>
      <c r="B244" s="1">
        <v>202.53354883007958</v>
      </c>
      <c r="D244" s="1">
        <v>0.9880000000000008</v>
      </c>
      <c r="E244" s="1">
        <v>0.5541694045970669</v>
      </c>
      <c r="G244" s="1">
        <v>0.9880000000000008</v>
      </c>
      <c r="H244" s="1">
        <v>2.1753373508776215</v>
      </c>
      <c r="J244" s="1">
        <v>0.9880000000000008</v>
      </c>
      <c r="K244" s="1">
        <v>31.272410223890308</v>
      </c>
    </row>
    <row r="245" spans="1:11" ht="8.25">
      <c r="A245" s="1">
        <v>0.9920000000000008</v>
      </c>
      <c r="B245" s="1">
        <v>202.92646901366004</v>
      </c>
      <c r="D245" s="1">
        <v>0.9920000000000008</v>
      </c>
      <c r="E245" s="1">
        <v>0.5278042568355819</v>
      </c>
      <c r="G245" s="1">
        <v>0.9920000000000008</v>
      </c>
      <c r="H245" s="1">
        <v>2.1815647148166013</v>
      </c>
      <c r="J245" s="1">
        <v>0.9920000000000008</v>
      </c>
      <c r="K245" s="1">
        <v>31.379079489041395</v>
      </c>
    </row>
    <row r="246" spans="1:11" ht="8.25">
      <c r="A246" s="1">
        <v>0.9960000000000008</v>
      </c>
      <c r="B246" s="1">
        <v>203.31844741626796</v>
      </c>
      <c r="D246" s="1">
        <v>0.9960000000000008</v>
      </c>
      <c r="E246" s="1">
        <v>0.5014148294076319</v>
      </c>
      <c r="G246" s="1">
        <v>0.9960000000000008</v>
      </c>
      <c r="H246" s="1">
        <v>2.1877828611851493</v>
      </c>
      <c r="J246" s="1">
        <v>0.9960000000000008</v>
      </c>
      <c r="K246" s="1">
        <v>31.485703804889393</v>
      </c>
    </row>
    <row r="247" spans="1:11" ht="8.25">
      <c r="A247" s="1">
        <v>1.0000000000000007</v>
      </c>
      <c r="B247" s="1">
        <v>203.70948075553684</v>
      </c>
      <c r="D247" s="1">
        <v>1.0000000000000007</v>
      </c>
      <c r="E247" s="1">
        <v>0.4750012050922141</v>
      </c>
      <c r="G247" s="1">
        <v>1.0000000000000007</v>
      </c>
      <c r="H247" s="1">
        <v>2.193991690990272</v>
      </c>
      <c r="J247" s="1">
        <v>1.0000000000000007</v>
      </c>
      <c r="K247" s="1">
        <v>31.592281608341064</v>
      </c>
    </row>
    <row r="248" spans="1:11" ht="8.25">
      <c r="A248" s="1">
        <v>1.0040000000000007</v>
      </c>
      <c r="B248" s="1">
        <v>204.09956576943625</v>
      </c>
      <c r="D248" s="1">
        <v>1.0040000000000007</v>
      </c>
      <c r="E248" s="1">
        <v>0.4485634666217564</v>
      </c>
      <c r="G248" s="1">
        <v>1.0040000000000007</v>
      </c>
      <c r="H248" s="1">
        <v>2.200191105571171</v>
      </c>
      <c r="J248" s="1">
        <v>1.0040000000000007</v>
      </c>
      <c r="K248" s="1">
        <v>31.698811337991586</v>
      </c>
    </row>
    <row r="249" spans="1:11" ht="8.25">
      <c r="A249" s="1">
        <v>1.0080000000000007</v>
      </c>
      <c r="B249" s="1">
        <v>204.48869921625695</v>
      </c>
      <c r="D249" s="1">
        <v>1.0080000000000007</v>
      </c>
      <c r="E249" s="1">
        <v>0.4221016966818638</v>
      </c>
      <c r="G249" s="1">
        <v>1.0080000000000007</v>
      </c>
      <c r="H249" s="1">
        <v>2.2063810066011063</v>
      </c>
      <c r="J249" s="1">
        <v>1.0080000000000007</v>
      </c>
      <c r="K249" s="1">
        <v>31.8052914341576</v>
      </c>
    </row>
    <row r="250" spans="1:11" ht="8.25">
      <c r="A250" s="1">
        <v>1.0120000000000007</v>
      </c>
      <c r="B250" s="1">
        <v>204.87687787459666</v>
      </c>
      <c r="D250" s="1">
        <v>1.0120000000000007</v>
      </c>
      <c r="E250" s="1">
        <v>0.39561597791105996</v>
      </c>
      <c r="G250" s="1">
        <v>1.0120000000000007</v>
      </c>
      <c r="H250" s="1">
        <v>2.2125612960892638</v>
      </c>
      <c r="J250" s="1">
        <v>1.0120000000000007</v>
      </c>
      <c r="K250" s="1">
        <v>31.91172033891046</v>
      </c>
    </row>
    <row r="251" spans="1:11" ht="8.25">
      <c r="A251" s="1">
        <v>1.0160000000000007</v>
      </c>
      <c r="B251" s="1">
        <v>205.2640985433457</v>
      </c>
      <c r="D251" s="1">
        <v>1.0160000000000007</v>
      </c>
      <c r="E251" s="1">
        <v>0.3691063929005338</v>
      </c>
      <c r="G251" s="1">
        <v>1.0160000000000007</v>
      </c>
      <c r="H251" s="1">
        <v>2.2187318763826074</v>
      </c>
      <c r="J251" s="1">
        <v>1.0160000000000007</v>
      </c>
      <c r="K251" s="1">
        <v>32.01809649610927</v>
      </c>
    </row>
    <row r="252" spans="1:11" ht="8.25">
      <c r="A252" s="1">
        <v>1.0200000000000007</v>
      </c>
      <c r="B252" s="1">
        <v>205.65035804167144</v>
      </c>
      <c r="D252" s="1">
        <v>1.0200000000000007</v>
      </c>
      <c r="E252" s="1">
        <v>0.3425730241938867</v>
      </c>
      <c r="G252" s="1">
        <v>1.0200000000000007</v>
      </c>
      <c r="H252" s="1">
        <v>2.224892650167693</v>
      </c>
      <c r="J252" s="1">
        <v>1.0200000000000007</v>
      </c>
      <c r="K252" s="1">
        <v>32.124418351433626</v>
      </c>
    </row>
    <row r="253" spans="1:11" ht="8.25">
      <c r="A253" s="1">
        <v>1.0240000000000007</v>
      </c>
      <c r="B253" s="1">
        <v>206.03565320900265</v>
      </c>
      <c r="D253" s="1">
        <v>1.0240000000000007</v>
      </c>
      <c r="E253" s="1">
        <v>0.3160159542868781</v>
      </c>
      <c r="G253" s="1">
        <v>1.0240000000000007</v>
      </c>
      <c r="H253" s="1">
        <v>2.2310435204724786</v>
      </c>
      <c r="J253" s="1">
        <v>1.0240000000000007</v>
      </c>
      <c r="K253" s="1">
        <v>32.230684352416404</v>
      </c>
    </row>
    <row r="254" spans="1:11" ht="8.25">
      <c r="A254" s="1">
        <v>1.0280000000000007</v>
      </c>
      <c r="B254" s="1">
        <v>206.41998090501377</v>
      </c>
      <c r="D254" s="1">
        <v>1.0280000000000007</v>
      </c>
      <c r="E254" s="1">
        <v>0.28943526562717636</v>
      </c>
      <c r="G254" s="1">
        <v>1.0280000000000007</v>
      </c>
      <c r="H254" s="1">
        <v>2.2371843906681073</v>
      </c>
      <c r="J254" s="1">
        <v>1.0280000000000007</v>
      </c>
      <c r="K254" s="1">
        <v>32.336892948476226</v>
      </c>
    </row>
    <row r="255" spans="1:11" ht="8.25">
      <c r="A255" s="1">
        <v>1.0320000000000007</v>
      </c>
      <c r="B255" s="1">
        <v>206.80333800960875</v>
      </c>
      <c r="D255" s="1">
        <v>1.0320000000000007</v>
      </c>
      <c r="E255" s="1">
        <v>0.262831040614107</v>
      </c>
      <c r="G255" s="1">
        <v>1.0320000000000007</v>
      </c>
      <c r="H255" s="1">
        <v>2.2433151644706806</v>
      </c>
      <c r="J255" s="1">
        <v>1.0320000000000007</v>
      </c>
      <c r="K255" s="1">
        <v>32.443042590949936</v>
      </c>
    </row>
    <row r="256" spans="1:11" ht="8.25">
      <c r="A256" s="1">
        <v>1.0360000000000007</v>
      </c>
      <c r="B256" s="1">
        <v>207.18572142290418</v>
      </c>
      <c r="D256" s="1">
        <v>1.0360000000000007</v>
      </c>
      <c r="E256" s="1">
        <v>0.23620336159840338</v>
      </c>
      <c r="G256" s="1">
        <v>1.0360000000000007</v>
      </c>
      <c r="H256" s="1">
        <v>2.249435745943004</v>
      </c>
      <c r="J256" s="1">
        <v>1.0360000000000007</v>
      </c>
      <c r="K256" s="1">
        <v>32.54913173312483</v>
      </c>
    </row>
    <row r="257" spans="1:11" ht="8.25">
      <c r="A257" s="1">
        <v>1.0400000000000007</v>
      </c>
      <c r="B257" s="1">
        <v>207.56712806521213</v>
      </c>
      <c r="D257" s="1">
        <v>1.0400000000000007</v>
      </c>
      <c r="E257" s="1">
        <v>0.2095523108819597</v>
      </c>
      <c r="G257" s="1">
        <v>1.0400000000000007</v>
      </c>
      <c r="H257" s="1">
        <v>2.2555460394963114</v>
      </c>
      <c r="J257" s="1">
        <v>1.0400000000000007</v>
      </c>
      <c r="K257" s="1">
        <v>32.65515883027073</v>
      </c>
    </row>
    <row r="258" spans="1:11" ht="8.25">
      <c r="A258" s="1">
        <v>1.0440000000000007</v>
      </c>
      <c r="B258" s="1">
        <v>207.94755487702332</v>
      </c>
      <c r="D258" s="1">
        <v>1.0440000000000007</v>
      </c>
      <c r="E258" s="1">
        <v>0.18287797071758316</v>
      </c>
      <c r="G258" s="1">
        <v>1.0440000000000007</v>
      </c>
      <c r="H258" s="1">
        <v>2.2616459498919874</v>
      </c>
      <c r="J258" s="1">
        <v>1.0440000000000007</v>
      </c>
      <c r="K258" s="1">
        <v>32.76112233967199</v>
      </c>
    </row>
    <row r="259" spans="1:11" ht="8.25">
      <c r="A259" s="1">
        <v>1.0480000000000007</v>
      </c>
      <c r="B259" s="1">
        <v>208.3269988189888</v>
      </c>
      <c r="D259" s="1">
        <v>1.0480000000000007</v>
      </c>
      <c r="E259" s="1">
        <v>0.15618042330874715</v>
      </c>
      <c r="G259" s="1">
        <v>1.0480000000000007</v>
      </c>
      <c r="H259" s="1">
        <v>2.2677353822432496</v>
      </c>
      <c r="J259" s="1">
        <v>1.0480000000000007</v>
      </c>
      <c r="K259" s="1">
        <v>32.86702072065929</v>
      </c>
    </row>
    <row r="260" spans="1:11" ht="8.25">
      <c r="A260" s="1">
        <v>1.0520000000000007</v>
      </c>
      <c r="B260" s="1">
        <v>208.70545687190256</v>
      </c>
      <c r="D260" s="1">
        <v>1.0520000000000007</v>
      </c>
      <c r="E260" s="1">
        <v>0.1294597508093478</v>
      </c>
      <c r="G260" s="1">
        <v>1.0520000000000007</v>
      </c>
      <c r="H260" s="1">
        <v>2.273814242016832</v>
      </c>
      <c r="J260" s="1">
        <v>1.0520000000000007</v>
      </c>
      <c r="K260" s="1">
        <v>32.97285243464132</v>
      </c>
    </row>
    <row r="261" spans="1:11" ht="8.25">
      <c r="A261" s="1">
        <v>1.0560000000000007</v>
      </c>
      <c r="B261" s="1">
        <v>209.08292603668218</v>
      </c>
      <c r="D261" s="1">
        <v>1.0560000000000007</v>
      </c>
      <c r="E261" s="1">
        <v>0.10271603532345885</v>
      </c>
      <c r="G261" s="1">
        <v>1.0560000000000007</v>
      </c>
      <c r="H261" s="1">
        <v>2.2798824350346267</v>
      </c>
      <c r="J261" s="1">
        <v>1.0560000000000007</v>
      </c>
      <c r="K261" s="1">
        <v>33.078615945136185</v>
      </c>
    </row>
    <row r="262" spans="1:11" ht="8.25">
      <c r="A262" s="1">
        <v>1.0600000000000007</v>
      </c>
      <c r="B262" s="1">
        <v>209.45940333435087</v>
      </c>
      <c r="D262" s="1">
        <v>1.0600000000000007</v>
      </c>
      <c r="E262" s="1">
        <v>0.07594935890508925</v>
      </c>
      <c r="G262" s="1">
        <v>1.0600000000000007</v>
      </c>
      <c r="H262" s="1">
        <v>2.2859398674753306</v>
      </c>
      <c r="J262" s="1">
        <v>1.0600000000000007</v>
      </c>
      <c r="K262" s="1">
        <v>33.18430971780289</v>
      </c>
    </row>
    <row r="263" spans="1:11" ht="8.25">
      <c r="A263" s="1">
        <v>1.0640000000000007</v>
      </c>
      <c r="B263" s="1">
        <v>209.83488580601804</v>
      </c>
      <c r="D263" s="1">
        <v>1.0640000000000007</v>
      </c>
      <c r="E263" s="1">
        <v>0.04915980355794236</v>
      </c>
      <c r="G263" s="1">
        <v>1.0640000000000007</v>
      </c>
      <c r="H263" s="1">
        <v>2.2919864458760615</v>
      </c>
      <c r="J263" s="1">
        <v>1.0640000000000007</v>
      </c>
      <c r="K263" s="1">
        <v>33.2899322204725</v>
      </c>
    </row>
    <row r="264" spans="1:11" ht="8.25">
      <c r="A264" s="1">
        <v>1.0680000000000007</v>
      </c>
      <c r="B264" s="1">
        <v>210.20937051285964</v>
      </c>
      <c r="D264" s="1">
        <v>1.0680000000000007</v>
      </c>
      <c r="E264" s="1">
        <v>0.022347451235175342</v>
      </c>
      <c r="G264" s="1">
        <v>1.0680000000000007</v>
      </c>
      <c r="H264" s="1">
        <v>2.2980220771339503</v>
      </c>
      <c r="J264" s="1">
        <v>1.0680000000000007</v>
      </c>
      <c r="K264" s="1">
        <v>33.39548192317917</v>
      </c>
    </row>
    <row r="265" spans="1:11" ht="8.25">
      <c r="A265" s="1">
        <v>1.0720000000000007</v>
      </c>
      <c r="B265" s="1">
        <v>196.06523362593458</v>
      </c>
      <c r="D265" s="1">
        <v>1.0720000000000007</v>
      </c>
      <c r="E265" s="1">
        <v>0</v>
      </c>
      <c r="G265" s="1">
        <v>1.0720000000000007</v>
      </c>
      <c r="H265" s="1">
        <v>2.0736501805339476</v>
      </c>
      <c r="J265" s="1">
        <v>1.0720000000000007</v>
      </c>
      <c r="K265" s="1">
        <v>30.01110540838679</v>
      </c>
    </row>
    <row r="266" spans="7:11" ht="8.25">
      <c r="G266" s="1">
        <v>1.0760000000000007</v>
      </c>
      <c r="H266" s="1">
        <v>0.5070528557641447</v>
      </c>
      <c r="J266" s="1">
        <v>1.0760000000000007</v>
      </c>
      <c r="K266" s="1">
        <v>5.623632914489965</v>
      </c>
    </row>
    <row r="267" spans="7:11" ht="8.25">
      <c r="G267" s="1">
        <v>1.0800000000000007</v>
      </c>
      <c r="H267" s="1">
        <v>0.12398552125719334</v>
      </c>
      <c r="J267" s="1">
        <v>1.0800000000000007</v>
      </c>
      <c r="K267" s="1">
        <v>0.31833819677343417</v>
      </c>
    </row>
    <row r="268" spans="7:11" ht="8.25">
      <c r="G268" s="1">
        <v>1.0840000000000007</v>
      </c>
      <c r="H268" s="1">
        <v>0</v>
      </c>
      <c r="J268" s="1">
        <v>1.0840000000000007</v>
      </c>
      <c r="K268" s="1"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Mebel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Kozlovi</dc:creator>
  <cp:keywords/>
  <dc:description/>
  <cp:lastModifiedBy>mike</cp:lastModifiedBy>
  <cp:lastPrinted>2012-09-14T11:09:05Z</cp:lastPrinted>
  <dcterms:created xsi:type="dcterms:W3CDTF">2011-03-17T14:42:33Z</dcterms:created>
  <dcterms:modified xsi:type="dcterms:W3CDTF">2023-09-11T15:23:52Z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